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1C53C11E-04CA-4556-BA15-7BE9BE7910CD}" xr6:coauthVersionLast="47" xr6:coauthVersionMax="47" xr10:uidLastSave="{00000000-0000-0000-0000-000000000000}"/>
  <bookViews>
    <workbookView xWindow="2370" yWindow="795" windowWidth="26160" windowHeight="12405" tabRatio="872" xr2:uid="{00000000-000D-0000-FFFF-FFFF00000000}"/>
  </bookViews>
  <sheets>
    <sheet name="03d_annual_revenue_growth" sheetId="57" r:id="rId1"/>
  </sheets>
  <definedNames>
    <definedName name="a_03a_an_cost_control_hawaii_island_base_yr_rev">OFFSET(#REF!,0,COUNTA(#REF!)-10,1,10)</definedName>
    <definedName name="a_03a_an_cost_control_hawaii_island_ecrc_rev">OFFSET(#REF!,0,COUNTA(#REF!)-10,1,10)</definedName>
    <definedName name="a_03a_an_cost_control_hawaii_island_mpir_eprm_rev">OFFSET(#REF!,0,COUNTA(#REF!)-10,1,10)</definedName>
    <definedName name="a_03a_an_cost_control_hawaii_island_ppac_rev">OFFSET(#REF!,0,COUNTA(#REF!)-10,1,10)</definedName>
    <definedName name="a_03a_an_cost_control_hawaii_island_rev_sum">OFFSET(#REF!,0,COUNTA(#REF!)-10,1,10)</definedName>
    <definedName name="a_03a_an_cost_control_maui_county_base_yr_rev">OFFSET(#REF!,0,COUNTA(#REF!)-10,1,10)</definedName>
    <definedName name="a_03a_an_cost_control_maui_county_ecrc_rev">OFFSET(#REF!,0,COUNTA(#REF!)-10,1,10)</definedName>
    <definedName name="a_03a_an_cost_control_maui_county_mpir_eprm_rev">OFFSET(#REF!,0,COUNTA(#REF!)-10,1,10)</definedName>
    <definedName name="a_03a_an_cost_control_maui_county_ppac_rev">OFFSET(#REF!,0,COUNTA(#REF!)-10,1,10)</definedName>
    <definedName name="a_03a_an_cost_control_maui_county_rev_sum">OFFSET(#REF!,0,COUNTA(#REF!)-10,1,10)</definedName>
    <definedName name="a_03a_an_cost_control_oahu_base_yr_rev">OFFSET(#REF!,0,COUNTA(#REF!)-10,1,10)</definedName>
    <definedName name="a_03a_an_cost_control_oahu_ecrc_rev">OFFSET(#REF!,0,COUNTA(#REF!)-10,1,10)</definedName>
    <definedName name="a_03a_an_cost_control_oahu_mpir_eprm_rev">OFFSET(#REF!,0,COUNTA(#REF!)-10,1,10)</definedName>
    <definedName name="a_03a_an_cost_control_oahu_ppac_rev">OFFSET(#REF!,0,COUNTA(#REF!)-10,1,10)</definedName>
    <definedName name="a_03a_an_cost_control_oahu_rev_sum">OFFSET(#REF!,0,COUNTA(#REF!)-10,1,10)</definedName>
    <definedName name="a_03a_an_cost_control_yrs">OFFSET(#REF!,0,COUNTA(#REF!)-10,1,10)</definedName>
    <definedName name="b_03b_an_rate_base_hawaii_island_dol_per_cust">OFFSET(#REF!,0,COUNTA(#REF!)-10,1,10)</definedName>
    <definedName name="b_03b_an_rate_base_maui_county_dol_per_cust">OFFSET(#REF!,0,COUNTA(#REF!)-10,1,10)</definedName>
    <definedName name="b_03b_an_rate_base_oahu_dol_per_cust">OFFSET(#REF!,0,COUNTA(#REF!)-10,1,10)</definedName>
    <definedName name="b_03b_an_rate_base_yrs">OFFSET(#REF!,0,COUNTA(#REF!)-10,1,10)</definedName>
    <definedName name="c_03c_an_o_and_m_exp_hawaii_island_dol_per_cust">OFFSET(#REF!,0,COUNTA(#REF!)-10,1,10)</definedName>
    <definedName name="c_03c_an_o_and_m_exp_maui_county_dol_per_cust">OFFSET(#REF!,0,COUNTA(#REF!)-10,1,10)</definedName>
    <definedName name="c_03c_an_o_and_m_exp_oahu_dol_per_cust">OFFSET(#REF!,0,COUNTA(#REF!)-10,1,10)</definedName>
    <definedName name="c_03c_an_o_and_m_exp_yrs">OFFSET(#REF!,0,COUNTA(#REF!)-10,1,10)</definedName>
    <definedName name="d_03d_an_ann_rev_growth_hawaii_island_gdppi_pct" localSheetId="0">OFFSET('03d_annual_revenue_growth'!$C$17:$L$17,0,COUNTA('03d_annual_revenue_growth'!$C$15:$ZX$15)-10,1,10)</definedName>
    <definedName name="d_03d_an_ann_rev_growth_hawaii_island_pct_ann_grow_rate" localSheetId="0">OFFSET('03d_annual_revenue_growth'!$C$16:$L$16,0,COUNTA('03d_annual_revenue_growth'!$C$15:$ZX$15)-10,1,10)</definedName>
    <definedName name="d_03d_an_ann_rev_growth_hawaii_island_target_rev" localSheetId="0">OFFSET('03d_annual_revenue_growth'!$C$15:$L$15,0,COUNTA('03d_annual_revenue_growth'!$C$15:$ZX$15)-10,1,10)</definedName>
    <definedName name="d_03d_an_ann_rev_growth_maui_county_gdppi_pct" localSheetId="0">OFFSET('03d_annual_revenue_growth'!$C$12:$L$12,0,COUNTA('03d_annual_revenue_growth'!$C$10:$ZX$10)-10,1,10)</definedName>
    <definedName name="d_03d_an_ann_rev_growth_maui_county_pct_ann_grow_rate" localSheetId="0">OFFSET('03d_annual_revenue_growth'!$C$11:$L$11,0,COUNTA('03d_annual_revenue_growth'!$C$10:$ZX$10)-10,1,10)</definedName>
    <definedName name="d_03d_an_ann_rev_growth_maui_county_target_rev" localSheetId="0">OFFSET('03d_annual_revenue_growth'!$C$10:$L$10,0,COUNTA('03d_annual_revenue_growth'!$C$10:$ZX$10)-10,1,10)</definedName>
    <definedName name="d_03d_an_ann_rev_growth_oahu_gdppi_pct" localSheetId="0">OFFSET('03d_annual_revenue_growth'!$C$7:$L$7,0,COUNTA('03d_annual_revenue_growth'!$C$5:$ZX$5)-10,1,10)</definedName>
    <definedName name="d_03d_an_ann_rev_growth_oahu_pct_ann_grow_rate" localSheetId="0">OFFSET('03d_annual_revenue_growth'!$C$6:$L$6,0,COUNTA('03d_annual_revenue_growth'!$C$5:$ZX$5)-10,1,10)</definedName>
    <definedName name="d_03d_an_ann_rev_growth_oahu_target_rev" localSheetId="0">OFFSET('03d_annual_revenue_growth'!$C$5:$L$5,0,COUNTA('03d_annual_revenue_growth'!$C$5:$ZX$5)-10,1,10)</definedName>
    <definedName name="d_03d_an_ann_rev_growth_yrs" localSheetId="0">OFFSET('03d_annual_revenue_growth'!$C$1:$L$1,0,COUNTA('03d_annual_revenue_growth'!$C$1:$ZX$1)-10,1,10)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57" l="1"/>
  <c r="N16" i="57" s="1"/>
  <c r="N10" i="57"/>
  <c r="N5" i="57"/>
  <c r="N11" i="57"/>
  <c r="N6" i="57"/>
  <c r="L10" i="57" l="1"/>
  <c r="M11" i="57" s="1"/>
  <c r="K10" i="57"/>
  <c r="J10" i="57"/>
  <c r="I10" i="57"/>
  <c r="H10" i="57"/>
  <c r="G10" i="57"/>
  <c r="F10" i="57"/>
  <c r="E10" i="57"/>
  <c r="D10" i="57"/>
  <c r="L15" i="57"/>
  <c r="M16" i="57" s="1"/>
  <c r="K15" i="57"/>
  <c r="J15" i="57"/>
  <c r="I15" i="57"/>
  <c r="H15" i="57"/>
  <c r="G15" i="57"/>
  <c r="F15" i="57"/>
  <c r="E15" i="57"/>
  <c r="D15" i="57"/>
  <c r="L5" i="57"/>
  <c r="M6" i="57" s="1"/>
  <c r="K5" i="57"/>
  <c r="J5" i="57"/>
  <c r="I5" i="57"/>
  <c r="H5" i="57"/>
  <c r="G5" i="57"/>
  <c r="F5" i="57"/>
  <c r="E5" i="57"/>
  <c r="D5" i="57"/>
  <c r="C5" i="57"/>
  <c r="K11" i="57" l="1"/>
  <c r="G16" i="57"/>
  <c r="K16" i="57"/>
  <c r="F11" i="57"/>
  <c r="J11" i="57"/>
  <c r="G11" i="57"/>
  <c r="F6" i="57"/>
  <c r="J6" i="57"/>
  <c r="F16" i="57"/>
  <c r="J16" i="57"/>
  <c r="H11" i="57"/>
  <c r="L11" i="57"/>
  <c r="G6" i="57"/>
  <c r="K6" i="57"/>
  <c r="H6" i="57"/>
  <c r="L6" i="57"/>
  <c r="E6" i="57"/>
  <c r="I6" i="57"/>
  <c r="H16" i="57"/>
  <c r="L16" i="57"/>
  <c r="I11" i="57"/>
  <c r="I16" i="57"/>
</calcChain>
</file>

<file path=xl/sharedStrings.xml><?xml version="1.0" encoding="utf-8"?>
<sst xmlns="http://schemas.openxmlformats.org/spreadsheetml/2006/main" count="31" uniqueCount="14">
  <si>
    <t>Annual</t>
  </si>
  <si>
    <t>Cost Control Scorecard</t>
  </si>
  <si>
    <t>% Rate of Annual Growth</t>
  </si>
  <si>
    <t>Note:  Total Authorized Revenues represents Target Revenues per Annual Decoupling Filings, approved by the Commission.</t>
  </si>
  <si>
    <t>Rate of Growth:</t>
  </si>
  <si>
    <t xml:space="preserve">GDPPI % </t>
  </si>
  <si>
    <t>Hawai‘i Island</t>
  </si>
  <si>
    <t>Maui County</t>
  </si>
  <si>
    <t>O‘ahu</t>
  </si>
  <si>
    <t>Target Revenue</t>
  </si>
  <si>
    <t>HECO - decoupling started March 2011.  Rate of annual growth N/A for 2011 and 2012 since 2011 is a partial year and 2012 would compare full year vs partial year in 2011</t>
  </si>
  <si>
    <t>HELCO - decoupling started April 2012.  Rate of annual growth N/A for 2012 and 2013 since 2012 is a partial year and 2013 would compare full year vs partial year in 2012</t>
  </si>
  <si>
    <t>MECO - decoupling started May 2012.  Rate of annual growth N/A for 2012 and 2013 since 2012 is a partial year and 2013 would compare full year vs partial year in 2012</t>
  </si>
  <si>
    <t>03d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</si>
</sst>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u/>
      <sz val="12"/>
      <name val="Times New Roman"/>
      <family val="1"/>
    </font>
    <font>
      <sz val="12"/>
      <color theme="1"/>
      <name val="Arial"/>
      <family val="2"/>
    </font>
    <font>
      <sz val="10"/>
      <name val="Courier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New Century Schlbk"/>
    </font>
    <font>
      <sz val="10"/>
      <name val="Genev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8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7" applyNumberFormat="0" applyAlignment="0" applyProtection="0"/>
    <xf numFmtId="0" fontId="17" fillId="7" borderId="8" applyNumberFormat="0" applyAlignment="0" applyProtection="0"/>
    <xf numFmtId="0" fontId="18" fillId="7" borderId="7" applyNumberFormat="0" applyAlignment="0" applyProtection="0"/>
    <xf numFmtId="0" fontId="19" fillId="0" borderId="9" applyNumberFormat="0" applyFill="0" applyAlignment="0" applyProtection="0"/>
    <xf numFmtId="0" fontId="20" fillId="8" borderId="10" applyNumberFormat="0" applyAlignment="0" applyProtection="0"/>
    <xf numFmtId="0" fontId="21" fillId="0" borderId="0" applyNumberFormat="0" applyFill="0" applyBorder="0" applyAlignment="0" applyProtection="0"/>
    <xf numFmtId="0" fontId="1" fillId="9" borderId="11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25" fillId="0" borderId="0"/>
    <xf numFmtId="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0" fillId="0" borderId="0" xfId="0" applyAlignment="1">
      <alignment horizontal="left" indent="4"/>
    </xf>
    <xf numFmtId="0" fontId="4" fillId="0" borderId="0" xfId="0" applyFont="1" applyFill="1"/>
    <xf numFmtId="165" fontId="0" fillId="0" borderId="0" xfId="6" applyNumberFormat="1" applyFont="1" applyFill="1"/>
    <xf numFmtId="0" fontId="0" fillId="0" borderId="0" xfId="0"/>
    <xf numFmtId="0" fontId="5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0" borderId="0" xfId="0" applyFont="1"/>
    <xf numFmtId="0" fontId="5" fillId="2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left" indent="4"/>
    </xf>
    <xf numFmtId="3" fontId="27" fillId="0" borderId="1" xfId="74" applyNumberFormat="1" applyFont="1" applyBorder="1"/>
    <xf numFmtId="41" fontId="1" fillId="0" borderId="1" xfId="73" applyNumberFormat="1" applyFont="1" applyBorder="1"/>
    <xf numFmtId="41" fontId="27" fillId="0" borderId="1" xfId="73" applyNumberFormat="1" applyFont="1" applyBorder="1"/>
    <xf numFmtId="165" fontId="1" fillId="0" borderId="1" xfId="76" applyNumberFormat="1" applyFont="1" applyBorder="1" applyAlignment="1">
      <alignment horizontal="center"/>
    </xf>
    <xf numFmtId="165" fontId="21" fillId="0" borderId="1" xfId="6" applyNumberFormat="1" applyFont="1" applyBorder="1" applyAlignment="1">
      <alignment horizontal="center"/>
    </xf>
    <xf numFmtId="10" fontId="0" fillId="0" borderId="0" xfId="0" applyNumberFormat="1" applyAlignment="1">
      <alignment horizontal="center"/>
    </xf>
    <xf numFmtId="165" fontId="0" fillId="34" borderId="1" xfId="6" applyNumberFormat="1" applyFont="1" applyFill="1" applyBorder="1" applyAlignment="1">
      <alignment horizontal="center"/>
    </xf>
    <xf numFmtId="165" fontId="0" fillId="34" borderId="1" xfId="76" applyNumberFormat="1" applyFont="1" applyFill="1" applyBorder="1" applyAlignment="1">
      <alignment horizontal="center"/>
    </xf>
    <xf numFmtId="41" fontId="1" fillId="34" borderId="1" xfId="73" applyNumberFormat="1" applyFont="1" applyFill="1" applyBorder="1"/>
    <xf numFmtId="41" fontId="0" fillId="0" borderId="1" xfId="73" applyNumberFormat="1" applyFont="1" applyBorder="1"/>
    <xf numFmtId="0" fontId="0" fillId="35" borderId="0" xfId="0" applyFill="1" applyAlignment="1">
      <alignment wrapText="1"/>
    </xf>
    <xf numFmtId="0" fontId="0" fillId="35" borderId="0" xfId="0" applyFill="1"/>
    <xf numFmtId="0" fontId="27" fillId="0" borderId="0" xfId="0" applyFont="1"/>
    <xf numFmtId="0" fontId="28" fillId="0" borderId="0" xfId="0" applyFont="1"/>
    <xf numFmtId="165" fontId="27" fillId="0" borderId="0" xfId="6" applyNumberFormat="1" applyFont="1" applyFill="1"/>
    <xf numFmtId="165" fontId="27" fillId="0" borderId="1" xfId="76" applyNumberFormat="1" applyFont="1" applyBorder="1" applyAlignment="1">
      <alignment horizontal="center"/>
    </xf>
  </cellXfs>
  <cellStyles count="77">
    <cellStyle name="20% - Accent1" xfId="49" builtinId="30" customBuiltin="1"/>
    <cellStyle name="20% - Accent2" xfId="53" builtinId="34" customBuiltin="1"/>
    <cellStyle name="20% - Accent3" xfId="57" builtinId="38" customBuiltin="1"/>
    <cellStyle name="20% - Accent4" xfId="61" builtinId="42" customBuiltin="1"/>
    <cellStyle name="20% - Accent5" xfId="65" builtinId="46" customBuiltin="1"/>
    <cellStyle name="20% - Accent6" xfId="69" builtinId="50" customBuiltin="1"/>
    <cellStyle name="40% - Accent1" xfId="50" builtinId="31" customBuiltin="1"/>
    <cellStyle name="40% - Accent2" xfId="54" builtinId="35" customBuiltin="1"/>
    <cellStyle name="40% - Accent3" xfId="58" builtinId="39" customBuiltin="1"/>
    <cellStyle name="40% - Accent4" xfId="62" builtinId="43" customBuiltin="1"/>
    <cellStyle name="40% - Accent5" xfId="66" builtinId="47" customBuiltin="1"/>
    <cellStyle name="40% - Accent6" xfId="70" builtinId="51" customBuiltin="1"/>
    <cellStyle name="60% - Accent1" xfId="51" builtinId="32" customBuiltin="1"/>
    <cellStyle name="60% - Accent2" xfId="55" builtinId="36" customBuiltin="1"/>
    <cellStyle name="60% - Accent3" xfId="59" builtinId="40" customBuiltin="1"/>
    <cellStyle name="60% - Accent4" xfId="63" builtinId="44" customBuiltin="1"/>
    <cellStyle name="60% - Accent5" xfId="67" builtinId="48" customBuiltin="1"/>
    <cellStyle name="60% - Accent6" xfId="71" builtinId="52" customBuiltin="1"/>
    <cellStyle name="Accent1" xfId="48" builtinId="29" customBuiltin="1"/>
    <cellStyle name="Accent2" xfId="52" builtinId="33" customBuiltin="1"/>
    <cellStyle name="Accent3" xfId="56" builtinId="37" customBuiltin="1"/>
    <cellStyle name="Accent4" xfId="60" builtinId="41" customBuiltin="1"/>
    <cellStyle name="Accent5" xfId="64" builtinId="45" customBuiltin="1"/>
    <cellStyle name="Accent6" xfId="68" builtinId="49" customBuiltin="1"/>
    <cellStyle name="Bad" xfId="37" builtinId="27" customBuiltin="1"/>
    <cellStyle name="Calculation" xfId="41" builtinId="22" customBuiltin="1"/>
    <cellStyle name="Check Cell" xfId="43" builtinId="23" customBuiltin="1"/>
    <cellStyle name="Comma 2" xfId="1" xr:uid="{00000000-0005-0000-0000-00001C000000}"/>
    <cellStyle name="Comma 2 2" xfId="10" xr:uid="{00000000-0005-0000-0000-00001D000000}"/>
    <cellStyle name="Comma 2 3" xfId="11" xr:uid="{00000000-0005-0000-0000-00001E000000}"/>
    <cellStyle name="Comma 2 4" xfId="12" xr:uid="{00000000-0005-0000-0000-00001F000000}"/>
    <cellStyle name="Comma 3" xfId="2" xr:uid="{00000000-0005-0000-0000-000020000000}"/>
    <cellStyle name="Comma 4" xfId="13" xr:uid="{00000000-0005-0000-0000-000021000000}"/>
    <cellStyle name="Comma 5" xfId="74" xr:uid="{00000000-0005-0000-0000-00004F000000}"/>
    <cellStyle name="Currency 2" xfId="14" xr:uid="{00000000-0005-0000-0000-000022000000}"/>
    <cellStyle name="Currency 2 2" xfId="15" xr:uid="{00000000-0005-0000-0000-000023000000}"/>
    <cellStyle name="Currency 2 3" xfId="16" xr:uid="{00000000-0005-0000-0000-000024000000}"/>
    <cellStyle name="Currency 2 4" xfId="17" xr:uid="{00000000-0005-0000-0000-000025000000}"/>
    <cellStyle name="Currency 3" xfId="75" xr:uid="{00000000-0005-0000-0000-000050000000}"/>
    <cellStyle name="Explanatory Text" xfId="46" builtinId="53" customBuiltin="1"/>
    <cellStyle name="Good" xfId="36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9" builtinId="20" customBuiltin="1"/>
    <cellStyle name="Linked Cell" xfId="42" builtinId="24" customBuiltin="1"/>
    <cellStyle name="Neutral" xfId="38" builtinId="28" customBuiltin="1"/>
    <cellStyle name="Normal" xfId="0" builtinId="0"/>
    <cellStyle name="Normal 2" xfId="3" xr:uid="{00000000-0005-0000-0000-000031000000}"/>
    <cellStyle name="Normal 2 2" xfId="18" xr:uid="{00000000-0005-0000-0000-000032000000}"/>
    <cellStyle name="Normal 2 2 2" xfId="19" xr:uid="{00000000-0005-0000-0000-000033000000}"/>
    <cellStyle name="Normal 2 2 2 2" xfId="20" xr:uid="{00000000-0005-0000-0000-000034000000}"/>
    <cellStyle name="Normal 2 2 3" xfId="21" xr:uid="{00000000-0005-0000-0000-000035000000}"/>
    <cellStyle name="Normal 2 2 4" xfId="22" xr:uid="{00000000-0005-0000-0000-000036000000}"/>
    <cellStyle name="Normal 2 3" xfId="23" xr:uid="{00000000-0005-0000-0000-000037000000}"/>
    <cellStyle name="Normal 3" xfId="4" xr:uid="{00000000-0005-0000-0000-000038000000}"/>
    <cellStyle name="Normal 3 2" xfId="8" xr:uid="{00000000-0005-0000-0000-000039000000}"/>
    <cellStyle name="Normal 3 2 2" xfId="30" xr:uid="{00000000-0005-0000-0000-00003A000000}"/>
    <cellStyle name="Normal 3 3" xfId="9" xr:uid="{00000000-0005-0000-0000-00003B000000}"/>
    <cellStyle name="Normal 4" xfId="7" xr:uid="{00000000-0005-0000-0000-00003C000000}"/>
    <cellStyle name="Normal 4 2" xfId="24" xr:uid="{00000000-0005-0000-0000-00003D000000}"/>
    <cellStyle name="Normal 5" xfId="25" xr:uid="{00000000-0005-0000-0000-00003E000000}"/>
    <cellStyle name="Normal 6" xfId="72" xr:uid="{00000000-0005-0000-0000-00003F000000}"/>
    <cellStyle name="Normal 7" xfId="73" xr:uid="{00000000-0005-0000-0000-000051000000}"/>
    <cellStyle name="Note" xfId="45" builtinId="10" customBuiltin="1"/>
    <cellStyle name="Output" xfId="40" builtinId="21" customBuiltin="1"/>
    <cellStyle name="Percent" xfId="6" builtinId="5"/>
    <cellStyle name="Percent 2" xfId="26" xr:uid="{00000000-0005-0000-0000-000043000000}"/>
    <cellStyle name="Percent 2 2" xfId="27" xr:uid="{00000000-0005-0000-0000-000044000000}"/>
    <cellStyle name="Percent 3" xfId="28" xr:uid="{00000000-0005-0000-0000-000045000000}"/>
    <cellStyle name="Percent 4" xfId="29" xr:uid="{00000000-0005-0000-0000-000046000000}"/>
    <cellStyle name="Percent 5" xfId="76" xr:uid="{00000000-0005-0000-0000-000052000000}"/>
    <cellStyle name="Percent 9" xfId="5" xr:uid="{00000000-0005-0000-0000-000047000000}"/>
    <cellStyle name="Title" xfId="31" builtinId="15" customBuiltin="1"/>
    <cellStyle name="Total" xfId="47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809F41"/>
      <color rgb="FF4F81BD"/>
      <color rgb="FF71588F"/>
      <color rgb="FF458600"/>
      <color rgb="FF2375DB"/>
      <color rgb="FFE80202"/>
      <color rgb="FF01819C"/>
      <color rgb="FFA16600"/>
      <color rgb="FFAA4643"/>
      <color rgb="FF7474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Target Revenue*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Oʻahu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Annual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15268639365285"/>
          <c:y val="0.1742251633439437"/>
          <c:w val="0.80481339661309459"/>
          <c:h val="0.6554552688892612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'03d_annual_revenue_growth'!$B$5</c:f>
              <c:strCache>
                <c:ptCount val="1"/>
                <c:pt idx="0">
                  <c:v>Target Revenue</c:v>
                </c:pt>
              </c:strCache>
            </c:strRef>
          </c:tx>
          <c:spPr>
            <a:solidFill>
              <a:srgbClr val="4F81BD"/>
            </a:solidFill>
            <a:ln w="28575">
              <a:noFill/>
            </a:ln>
          </c:spPr>
          <c:invertIfNegative val="0"/>
          <c:cat>
            <c:numRef>
              <c:f>'03d_annual_revenue_growth'!d_03d_an_ann_rev_growth_yrs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'03d_annual_revenue_growth'!d_03d_an_ann_rev_growth_oahu_target_rev</c:f>
              <c:numCache>
                <c:formatCode>_(* #,##0_);_(* \(#,##0\);_(* "-"_);_(@_)</c:formatCode>
                <c:ptCount val="10"/>
                <c:pt idx="0">
                  <c:v>534364.00699999998</c:v>
                </c:pt>
                <c:pt idx="1">
                  <c:v>563164.58499999996</c:v>
                </c:pt>
                <c:pt idx="2">
                  <c:v>579162.59299999999</c:v>
                </c:pt>
                <c:pt idx="3">
                  <c:v>589283.02</c:v>
                </c:pt>
                <c:pt idx="4">
                  <c:v>599695.75300000003</c:v>
                </c:pt>
                <c:pt idx="5">
                  <c:v>615475.26800000004</c:v>
                </c:pt>
                <c:pt idx="6">
                  <c:v>633917.01500000001</c:v>
                </c:pt>
                <c:pt idx="7">
                  <c:v>650526.95299999998</c:v>
                </c:pt>
                <c:pt idx="8">
                  <c:v>661891.53500000003</c:v>
                </c:pt>
                <c:pt idx="9">
                  <c:v>687361.20700000005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6-48E5-84AE-5CBBC2800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8816"/>
        <c:axId val="133860352"/>
        <c:extLst/>
      </c:barChart>
      <c:lineChart>
        <c:grouping val="standard"/>
        <c:varyColors val="0"/>
        <c:ser>
          <c:idx val="1"/>
          <c:order val="1"/>
          <c:tx>
            <c:strRef>
              <c:f>'03d_annual_revenue_growth'!$B$6</c:f>
              <c:strCache>
                <c:ptCount val="1"/>
                <c:pt idx="0">
                  <c:v>% Rate of Annual Growth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'03d_annual_revenue_growth'!d_03d_an_ann_rev_growth_yrs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'03d_annual_revenue_growth'!d_03d_an_ann_rev_growth_oahu_pct_ann_grow_rate</c:f>
              <c:numCache>
                <c:formatCode>0.0%</c:formatCode>
                <c:ptCount val="10"/>
                <c:pt idx="0">
                  <c:v>3.726240985409756E-2</c:v>
                </c:pt>
                <c:pt idx="1">
                  <c:v>5.3896927230729412E-2</c:v>
                </c:pt>
                <c:pt idx="2">
                  <c:v>2.8407340280461761E-2</c:v>
                </c:pt>
                <c:pt idx="3">
                  <c:v>1.7474241469182774E-2</c:v>
                </c:pt>
                <c:pt idx="4">
                  <c:v>1.7670173153809875E-2</c:v>
                </c:pt>
                <c:pt idx="5">
                  <c:v>2.63125341826458E-2</c:v>
                </c:pt>
                <c:pt idx="6">
                  <c:v>2.9963424947889169E-2</c:v>
                </c:pt>
                <c:pt idx="7">
                  <c:v>2.6202069998073747E-2</c:v>
                </c:pt>
                <c:pt idx="8">
                  <c:v>1.7469809586813621E-2</c:v>
                </c:pt>
                <c:pt idx="9">
                  <c:v>3.8480129527566805E-2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6-48E5-84AE-5CBBC2800F09}"/>
            </c:ext>
          </c:extLst>
        </c:ser>
        <c:ser>
          <c:idx val="9"/>
          <c:order val="2"/>
          <c:tx>
            <c:strRef>
              <c:f>'03d_annual_revenue_growth'!$B$7</c:f>
              <c:strCache>
                <c:ptCount val="1"/>
                <c:pt idx="0">
                  <c:v>GDPPI %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'03d_annual_revenue_growth'!d_03d_an_ann_rev_growth_yrs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'03d_annual_revenue_growth'!d_03d_an_ann_rev_growth_oahu_gdppi_pct</c:f>
              <c:numCache>
                <c:formatCode>0.0%</c:formatCode>
                <c:ptCount val="10"/>
                <c:pt idx="0">
                  <c:v>1.6E-2</c:v>
                </c:pt>
                <c:pt idx="1">
                  <c:v>1.7999999999999999E-2</c:v>
                </c:pt>
                <c:pt idx="2">
                  <c:v>0.01</c:v>
                </c:pt>
                <c:pt idx="3">
                  <c:v>0.01</c:v>
                </c:pt>
                <c:pt idx="4">
                  <c:v>1.9E-2</c:v>
                </c:pt>
                <c:pt idx="5">
                  <c:v>2.4E-2</c:v>
                </c:pt>
                <c:pt idx="6">
                  <c:v>1.7999999999999999E-2</c:v>
                </c:pt>
                <c:pt idx="7">
                  <c:v>1.2E-2</c:v>
                </c:pt>
                <c:pt idx="8">
                  <c:v>4.2000000000000003E-2</c:v>
                </c:pt>
                <c:pt idx="9">
                  <c:v>6.9500000000000006E-2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6-48E5-84AE-5CBBC2800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583904"/>
        <c:axId val="860581936"/>
      </c:lineChart>
      <c:catAx>
        <c:axId val="13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$000s</a:t>
                </a:r>
              </a:p>
            </c:rich>
          </c:tx>
          <c:overlay val="0"/>
        </c:title>
        <c:numFmt formatCode="_(* #,##0_);_(* \(#,##0\);_(* &quot;-&quot;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valAx>
        <c:axId val="860581936"/>
        <c:scaling>
          <c:orientation val="minMax"/>
          <c:max val="0.1"/>
          <c:min val="-2.0000000000000004E-2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860583904"/>
        <c:crosses val="max"/>
        <c:crossBetween val="between"/>
      </c:valAx>
      <c:catAx>
        <c:axId val="86058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6058193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2146822828653267"/>
          <c:y val="0.89316003052809889"/>
          <c:w val="0.87853179433976347"/>
          <c:h val="7.530700360740920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Target Revenue*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Hawaiʻi Island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Annual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54233631754935"/>
          <c:y val="0.15944974963235978"/>
          <c:w val="0.81052115917017231"/>
          <c:h val="0.66727559985852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'03d_annual_revenue_growth'!$B$15</c:f>
              <c:strCache>
                <c:ptCount val="1"/>
                <c:pt idx="0">
                  <c:v>Target Revenue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'03d_annual_revenue_growth'!d_03d_an_ann_rev_growth_yrs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'03d_annual_revenue_growth'!$E$15:$N$15</c:f>
              <c:numCache>
                <c:formatCode>_(* #,##0_);_(* \(#,##0\);_(* "-"_);_(@_)</c:formatCode>
                <c:ptCount val="10"/>
                <c:pt idx="0">
                  <c:v>137247.76199999999</c:v>
                </c:pt>
                <c:pt idx="1">
                  <c:v>140642.43700000001</c:v>
                </c:pt>
                <c:pt idx="2">
                  <c:v>143160.74100000001</c:v>
                </c:pt>
                <c:pt idx="3">
                  <c:v>145034.14499999999</c:v>
                </c:pt>
                <c:pt idx="4">
                  <c:v>150080.69899999999</c:v>
                </c:pt>
                <c:pt idx="5">
                  <c:v>153324.00399999999</c:v>
                </c:pt>
                <c:pt idx="6">
                  <c:v>152489.878</c:v>
                </c:pt>
                <c:pt idx="7" formatCode="#,##0">
                  <c:v>155897.76199999999</c:v>
                </c:pt>
                <c:pt idx="8" formatCode="#,##0">
                  <c:v>156403.198</c:v>
                </c:pt>
                <c:pt idx="9" formatCode="#,##0">
                  <c:v>164327.61900000001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15-4672-BCB5-CDCC4E2C2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8816"/>
        <c:axId val="133860352"/>
        <c:extLst/>
      </c:barChart>
      <c:lineChart>
        <c:grouping val="standard"/>
        <c:varyColors val="0"/>
        <c:ser>
          <c:idx val="2"/>
          <c:order val="1"/>
          <c:tx>
            <c:strRef>
              <c:f>'03d_annual_revenue_growth'!$B$16</c:f>
              <c:strCache>
                <c:ptCount val="1"/>
                <c:pt idx="0">
                  <c:v>% Rate of Annual Growth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6">
                  <a:lumMod val="75000"/>
                  <a:alpha val="93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'03d_annual_revenue_growth'!$D$1:$N$1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'03d_annual_revenue_growth'!$E$16:$N$16</c:f>
              <c:numCache>
                <c:formatCode>0.0%</c:formatCode>
                <c:ptCount val="10"/>
                <c:pt idx="1">
                  <c:v>2.4733918794246114E-2</c:v>
                </c:pt>
                <c:pt idx="2">
                  <c:v>1.7905719310025919E-2</c:v>
                </c:pt>
                <c:pt idx="3">
                  <c:v>1.3086017765163568E-2</c:v>
                </c:pt>
                <c:pt idx="4">
                  <c:v>3.4795626919440277E-2</c:v>
                </c:pt>
                <c:pt idx="5">
                  <c:v>2.161040707839449E-2</c:v>
                </c:pt>
                <c:pt idx="6">
                  <c:v>-5.4402831796643491E-3</c:v>
                </c:pt>
                <c:pt idx="7">
                  <c:v>2.2348263666392278E-2</c:v>
                </c:pt>
                <c:pt idx="8">
                  <c:v>3.242099139306542E-3</c:v>
                </c:pt>
                <c:pt idx="9">
                  <c:v>5.0666617443461751E-2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15-4672-BCB5-CDCC4E2C202B}"/>
            </c:ext>
          </c:extLst>
        </c:ser>
        <c:ser>
          <c:idx val="9"/>
          <c:order val="2"/>
          <c:tx>
            <c:strRef>
              <c:f>'03d_annual_revenue_growth'!$B$17</c:f>
              <c:strCache>
                <c:ptCount val="1"/>
                <c:pt idx="0">
                  <c:v>GDPPI %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'03d_annual_revenue_growth'!$D$1:$N$1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'03d_annual_revenue_growth'!$E$17:$N$17</c:f>
              <c:numCache>
                <c:formatCode>0.0%</c:formatCode>
                <c:ptCount val="10"/>
                <c:pt idx="1">
                  <c:v>1.7999999999999999E-2</c:v>
                </c:pt>
                <c:pt idx="2">
                  <c:v>0.01</c:v>
                </c:pt>
                <c:pt idx="3">
                  <c:v>0.01</c:v>
                </c:pt>
                <c:pt idx="4">
                  <c:v>1.9E-2</c:v>
                </c:pt>
                <c:pt idx="5">
                  <c:v>2.4E-2</c:v>
                </c:pt>
                <c:pt idx="6">
                  <c:v>1.7999999999999999E-2</c:v>
                </c:pt>
                <c:pt idx="7">
                  <c:v>1.2E-2</c:v>
                </c:pt>
                <c:pt idx="8">
                  <c:v>4.2000000000000003E-2</c:v>
                </c:pt>
                <c:pt idx="9">
                  <c:v>6.9500000000000006E-2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15-4672-BCB5-CDCC4E2C2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831184"/>
        <c:axId val="645830856"/>
      </c:lineChart>
      <c:catAx>
        <c:axId val="13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$000s</a:t>
                </a:r>
              </a:p>
            </c:rich>
          </c:tx>
          <c:overlay val="0"/>
        </c:title>
        <c:numFmt formatCode="_(* #,##0_);_(* \(#,##0\);_(* &quot;-&quot;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valAx>
        <c:axId val="645830856"/>
        <c:scaling>
          <c:orientation val="minMax"/>
          <c:max val="0.1"/>
          <c:min val="-2.0000000000000004E-2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645831184"/>
        <c:crosses val="max"/>
        <c:crossBetween val="between"/>
      </c:valAx>
      <c:catAx>
        <c:axId val="64583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583085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2146822828653267"/>
          <c:y val="0.89907019601273241"/>
          <c:w val="0.87853173736005796"/>
          <c:h val="7.323050902909379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>
                <a:latin typeface="+mn-lt"/>
                <a:cs typeface="Times New Roman" panose="02020603050405020304" pitchFamily="18" charset="0"/>
              </a:rPr>
              <a:t>Target Revenue* </a:t>
            </a: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Maui County</a:t>
            </a:r>
            <a:endParaRPr lang="en-US" sz="1200">
              <a:effectLst/>
              <a:latin typeface="+mn-lt"/>
              <a:cs typeface="Times New Roman" panose="02020603050405020304" pitchFamily="18" charset="0"/>
            </a:endParaRPr>
          </a:p>
          <a:p>
            <a:pPr>
              <a:defRPr sz="1200">
                <a:latin typeface="+mn-lt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  <a:latin typeface="+mn-lt"/>
                <a:cs typeface="Times New Roman" panose="02020603050405020304" pitchFamily="18" charset="0"/>
              </a:rPr>
              <a:t>Annual</a:t>
            </a:r>
            <a:endParaRPr lang="en-US" sz="1200">
              <a:latin typeface="+mn-lt"/>
              <a:cs typeface="Times New Roman" panose="02020603050405020304" pitchFamily="18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13475113556011"/>
          <c:y val="0.15649466689004299"/>
          <c:w val="0.81432633420822398"/>
          <c:h val="0.6643205171162115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'03d_annual_revenue_growth'!$B$10</c:f>
              <c:strCache>
                <c:ptCount val="1"/>
                <c:pt idx="0">
                  <c:v>Target Revenue</c:v>
                </c:pt>
              </c:strCache>
            </c:strRef>
          </c:tx>
          <c:spPr>
            <a:solidFill>
              <a:srgbClr val="809F41"/>
            </a:solidFill>
          </c:spPr>
          <c:invertIfNegative val="0"/>
          <c:cat>
            <c:numRef>
              <c:f>'03d_annual_revenue_growth'!d_03d_an_ann_rev_growth_yrs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'03d_annual_revenue_growth'!d_03d_an_ann_rev_growth_maui_county_target_rev</c:f>
              <c:numCache>
                <c:formatCode>_(* #,##0_);_(* \(#,##0\);_(* "-"_);_(@_)</c:formatCode>
                <c:ptCount val="10"/>
                <c:pt idx="0">
                  <c:v>128189.606</c:v>
                </c:pt>
                <c:pt idx="1">
                  <c:v>128009.43799999999</c:v>
                </c:pt>
                <c:pt idx="2">
                  <c:v>130522.493</c:v>
                </c:pt>
                <c:pt idx="3">
                  <c:v>132770.976</c:v>
                </c:pt>
                <c:pt idx="4">
                  <c:v>134615.75399999999</c:v>
                </c:pt>
                <c:pt idx="5">
                  <c:v>138373.35999999999</c:v>
                </c:pt>
                <c:pt idx="6">
                  <c:v>148030.37899999999</c:v>
                </c:pt>
                <c:pt idx="7" formatCode="#,##0">
                  <c:v>152894.117</c:v>
                </c:pt>
                <c:pt idx="8" formatCode="#,##0">
                  <c:v>153770.14300000001</c:v>
                </c:pt>
                <c:pt idx="9" formatCode="#,##0">
                  <c:v>162434.342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4-4B6C-BFEC-393947194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58816"/>
        <c:axId val="133860352"/>
        <c:extLst/>
      </c:barChart>
      <c:lineChart>
        <c:grouping val="standard"/>
        <c:varyColors val="0"/>
        <c:ser>
          <c:idx val="1"/>
          <c:order val="1"/>
          <c:tx>
            <c:strRef>
              <c:f>'03d_annual_revenue_growth'!$B$11</c:f>
              <c:strCache>
                <c:ptCount val="1"/>
                <c:pt idx="0">
                  <c:v>% Rate of Annual Growth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'03d_annual_revenue_growth'!d_03d_an_ann_rev_growth_yrs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'03d_annual_revenue_growth'!d_03d_an_ann_rev_growth_maui_county_pct_ann_grow_rate</c:f>
              <c:numCache>
                <c:formatCode>0.0%</c:formatCode>
                <c:ptCount val="10"/>
                <c:pt idx="1">
                  <c:v>-1.405480566029707E-3</c:v>
                </c:pt>
                <c:pt idx="2">
                  <c:v>1.9631794649391458E-2</c:v>
                </c:pt>
                <c:pt idx="3">
                  <c:v>1.7226785577869653E-2</c:v>
                </c:pt>
                <c:pt idx="4">
                  <c:v>1.3894437290270362E-2</c:v>
                </c:pt>
                <c:pt idx="5">
                  <c:v>2.7913567976598046E-2</c:v>
                </c:pt>
                <c:pt idx="6">
                  <c:v>6.9789582330009189E-2</c:v>
                </c:pt>
                <c:pt idx="7">
                  <c:v>3.2856350384673487E-2</c:v>
                </c:pt>
                <c:pt idx="8">
                  <c:v>5.7296252935619008E-3</c:v>
                </c:pt>
                <c:pt idx="9">
                  <c:v>5.6345131967523714E-2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4-4B6C-BFEC-39394719423E}"/>
            </c:ext>
          </c:extLst>
        </c:ser>
        <c:ser>
          <c:idx val="9"/>
          <c:order val="2"/>
          <c:tx>
            <c:strRef>
              <c:f>'03d_annual_revenue_growth'!$B$12</c:f>
              <c:strCache>
                <c:ptCount val="1"/>
                <c:pt idx="0">
                  <c:v>GDPPI %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'03d_annual_revenue_growth'!d_03d_an_ann_rev_growth_yrs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'03d_annual_revenue_growth'!d_03d_an_ann_rev_growth_maui_county_gdppi_pct</c:f>
              <c:numCache>
                <c:formatCode>0.0%</c:formatCode>
                <c:ptCount val="10"/>
                <c:pt idx="1">
                  <c:v>1.7999999999999999E-2</c:v>
                </c:pt>
                <c:pt idx="2">
                  <c:v>0.01</c:v>
                </c:pt>
                <c:pt idx="3">
                  <c:v>0.01</c:v>
                </c:pt>
                <c:pt idx="4">
                  <c:v>1.9E-2</c:v>
                </c:pt>
                <c:pt idx="5">
                  <c:v>2.4E-2</c:v>
                </c:pt>
                <c:pt idx="6">
                  <c:v>1.7999999999999999E-2</c:v>
                </c:pt>
                <c:pt idx="7">
                  <c:v>1.2E-2</c:v>
                </c:pt>
                <c:pt idx="8">
                  <c:v>4.2000000000000003E-2</c:v>
                </c:pt>
                <c:pt idx="9">
                  <c:v>6.9500000000000006E-2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04-4B6C-BFEC-393947194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36512"/>
        <c:axId val="642087232"/>
      </c:lineChart>
      <c:catAx>
        <c:axId val="13385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3860352"/>
        <c:crosses val="autoZero"/>
        <c:auto val="1"/>
        <c:lblAlgn val="ctr"/>
        <c:lblOffset val="100"/>
        <c:noMultiLvlLbl val="0"/>
      </c:catAx>
      <c:valAx>
        <c:axId val="133860352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$000s</a:t>
                </a:r>
              </a:p>
            </c:rich>
          </c:tx>
          <c:overlay val="0"/>
        </c:title>
        <c:numFmt formatCode="_(* #,##0_);_(* \(#,##0\);_(* &quot;-&quot;_);_(@_)" sourceLinked="1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33858816"/>
        <c:crosses val="autoZero"/>
        <c:crossBetween val="between"/>
      </c:valAx>
      <c:valAx>
        <c:axId val="642087232"/>
        <c:scaling>
          <c:orientation val="minMax"/>
          <c:max val="0.1"/>
          <c:min val="-2.0000000000000004E-2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861436512"/>
        <c:crosses val="max"/>
        <c:crossBetween val="between"/>
      </c:valAx>
      <c:catAx>
        <c:axId val="861436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2087232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0.12146822828653267"/>
          <c:y val="0.89316003052809889"/>
          <c:w val="0.87853173736005796"/>
          <c:h val="7.323050902909379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2</xdr:row>
      <xdr:rowOff>66675</xdr:rowOff>
    </xdr:from>
    <xdr:to>
      <xdr:col>0</xdr:col>
      <xdr:colOff>6798945</xdr:colOff>
      <xdr:row>25</xdr:row>
      <xdr:rowOff>74295</xdr:rowOff>
    </xdr:to>
    <xdr:graphicFrame macro="">
      <xdr:nvGraphicFramePr>
        <xdr:cNvPr id="5" name="03d_annual_rev_growth_he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49</xdr:row>
      <xdr:rowOff>123825</xdr:rowOff>
    </xdr:from>
    <xdr:to>
      <xdr:col>0</xdr:col>
      <xdr:colOff>6770370</xdr:colOff>
      <xdr:row>72</xdr:row>
      <xdr:rowOff>131445</xdr:rowOff>
    </xdr:to>
    <xdr:graphicFrame macro="">
      <xdr:nvGraphicFramePr>
        <xdr:cNvPr id="6" name="03d_annual_rev_growth_helc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85725</xdr:colOff>
      <xdr:row>25</xdr:row>
      <xdr:rowOff>171450</xdr:rowOff>
    </xdr:from>
    <xdr:to>
      <xdr:col>0</xdr:col>
      <xdr:colOff>6760845</xdr:colOff>
      <xdr:row>48</xdr:row>
      <xdr:rowOff>179070</xdr:rowOff>
    </xdr:to>
    <xdr:graphicFrame macro="">
      <xdr:nvGraphicFramePr>
        <xdr:cNvPr id="7" name="03d_annual_rev_growth_mec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0.00761</cdr:x>
      <cdr:y>0.92019</cdr:y>
    </cdr:from>
    <cdr:to>
      <cdr:x>0.94654</cdr:x>
      <cdr:y>0.96292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C247CF1-6613-49F6-B9D6-61A8B30D9025}"/>
            </a:ext>
          </a:extLst>
        </cdr:cNvPr>
        <cdr:cNvSpPr txBox="1"/>
      </cdr:nvSpPr>
      <cdr:spPr>
        <a:xfrm xmlns:a="http://schemas.openxmlformats.org/drawingml/2006/main">
          <a:off x="50800" y="3829050"/>
          <a:ext cx="6267450" cy="17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0.94155</cdr:y>
    </cdr:from>
    <cdr:to>
      <cdr:x>0.91705</cdr:x>
      <cdr:y>0.99954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66BE0930-54A7-4DC5-A659-479634A4999C}"/>
            </a:ext>
          </a:extLst>
        </cdr:cNvPr>
        <cdr:cNvSpPr txBox="1"/>
      </cdr:nvSpPr>
      <cdr:spPr>
        <a:xfrm xmlns:a="http://schemas.openxmlformats.org/drawingml/2006/main">
          <a:off x="0" y="3917950"/>
          <a:ext cx="61214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effectLst/>
              <a:latin typeface="+mn-lt"/>
              <a:ea typeface="+mn-ea"/>
              <a:cs typeface="+mn-cs"/>
            </a:rPr>
            <a:t>*Total electric revenue minus revenues for fuel and purchase power expenses and applicable revenue taxes.</a:t>
          </a:r>
          <a:endParaRPr lang="en-US" sz="10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0.0019</cdr:x>
      <cdr:y>0.94197</cdr:y>
    </cdr:from>
    <cdr:to>
      <cdr:x>0.91895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66F01C5-E821-469C-B7E2-EFDEBF49D277}"/>
            </a:ext>
          </a:extLst>
        </cdr:cNvPr>
        <cdr:cNvSpPr txBox="1"/>
      </cdr:nvSpPr>
      <cdr:spPr>
        <a:xfrm xmlns:a="http://schemas.openxmlformats.org/drawingml/2006/main">
          <a:off x="12700" y="3916680"/>
          <a:ext cx="61214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effectLst/>
              <a:latin typeface="+mn-lt"/>
              <a:ea typeface="+mn-ea"/>
              <a:cs typeface="+mn-cs"/>
            </a:rPr>
            <a:t>*Total electric revenue minus revenues for fuel and purchase power expenses and applicable revenue taxes.</a:t>
          </a:r>
          <a:endParaRPr lang="en-US" sz="10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0.94197</cdr:y>
    </cdr:from>
    <cdr:to>
      <cdr:x>0.91705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66F01C5-E821-469C-B7E2-EFDEBF49D277}"/>
            </a:ext>
          </a:extLst>
        </cdr:cNvPr>
        <cdr:cNvSpPr txBox="1"/>
      </cdr:nvSpPr>
      <cdr:spPr>
        <a:xfrm xmlns:a="http://schemas.openxmlformats.org/drawingml/2006/main">
          <a:off x="0" y="3916680"/>
          <a:ext cx="61214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effectLst/>
              <a:latin typeface="+mn-lt"/>
              <a:ea typeface="+mn-ea"/>
              <a:cs typeface="+mn-cs"/>
            </a:rPr>
            <a:t>*Total electric revenue minus revenues for fuel and purchase power expenses and applicable revenue taxes.</a:t>
          </a:r>
          <a:endParaRPr lang="en-US" sz="1000"/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0A083-BA28-440F-922F-D3DA5F85C9D7}">
  <sheetPr codeName="Sheet12"/>
  <dimension ref="A1:S26"/>
  <sheetViews>
    <sheetView tabSelected="1" zoomScaleNormal="100" workbookViewId="0">
      <pane xSplit="2" ySplit="2" topLeftCell="G3" activePane="bottomRight" state="frozen"/>
      <selection pane="topRight" activeCell="C1" sqref="C1"/>
      <selection pane="bottomLeft" activeCell="A3" sqref="A3"/>
      <selection pane="bottomRight"/>
    </sheetView>
  </sheetViews>
  <sheetFormatPr defaultColWidth="8.7109375" defaultRowHeight="15"/>
  <cols>
    <col min="1" max="1" width="103.42578125" style="5" customWidth="1"/>
    <col min="2" max="2" width="28.5703125" style="5" customWidth="1"/>
    <col min="3" max="14" width="13.42578125" style="5" customWidth="1"/>
    <col min="15" max="19" width="11.28515625" style="1" customWidth="1"/>
    <col min="20" max="20" width="16.7109375" style="5" customWidth="1"/>
    <col min="21" max="31" width="11.28515625" style="5" customWidth="1"/>
    <col min="32" max="16384" width="8.7109375" style="5"/>
  </cols>
  <sheetData>
    <row r="1" spans="1:19" ht="18.75">
      <c r="A1" s="21"/>
      <c r="B1" s="6" t="s">
        <v>13</v>
      </c>
      <c r="C1" s="9">
        <v>2011</v>
      </c>
      <c r="D1" s="9">
        <v>2012</v>
      </c>
      <c r="E1" s="9">
        <v>2013</v>
      </c>
      <c r="F1" s="9">
        <v>2014</v>
      </c>
      <c r="G1" s="9">
        <v>2015</v>
      </c>
      <c r="H1" s="9">
        <v>2016</v>
      </c>
      <c r="I1" s="9">
        <v>2017</v>
      </c>
      <c r="J1" s="9">
        <v>2018</v>
      </c>
      <c r="K1" s="9">
        <v>2019</v>
      </c>
      <c r="L1" s="9">
        <v>2020</v>
      </c>
      <c r="M1" s="9">
        <v>2021</v>
      </c>
      <c r="N1" s="6">
        <v>2022</v>
      </c>
      <c r="O1" s="5"/>
      <c r="Q1" s="5"/>
      <c r="R1" s="5"/>
      <c r="S1" s="5"/>
    </row>
    <row r="2" spans="1:19" ht="15.75">
      <c r="A2" s="22"/>
      <c r="B2" s="7"/>
      <c r="C2" s="7" t="s">
        <v>0</v>
      </c>
      <c r="D2" s="7" t="s">
        <v>0</v>
      </c>
      <c r="E2" s="7" t="s">
        <v>0</v>
      </c>
      <c r="F2" s="7" t="s">
        <v>0</v>
      </c>
      <c r="G2" s="7" t="s">
        <v>0</v>
      </c>
      <c r="H2" s="7" t="s">
        <v>0</v>
      </c>
      <c r="I2" s="7" t="s">
        <v>0</v>
      </c>
      <c r="J2" s="7" t="s">
        <v>0</v>
      </c>
      <c r="K2" s="7" t="s">
        <v>0</v>
      </c>
      <c r="L2" s="7" t="s">
        <v>0</v>
      </c>
      <c r="M2" s="7" t="s">
        <v>0</v>
      </c>
      <c r="N2" s="7" t="s">
        <v>0</v>
      </c>
      <c r="O2" s="5"/>
      <c r="Q2" s="5"/>
      <c r="R2" s="5"/>
      <c r="S2" s="5"/>
    </row>
    <row r="3" spans="1:19">
      <c r="B3" s="8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24"/>
      <c r="O3" s="5"/>
      <c r="Q3" s="5"/>
      <c r="R3" s="5"/>
      <c r="S3" s="5"/>
    </row>
    <row r="4" spans="1:19">
      <c r="B4" s="5" t="s">
        <v>8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5"/>
      <c r="O4" s="5"/>
      <c r="Q4" s="5"/>
      <c r="R4" s="5"/>
      <c r="S4" s="5"/>
    </row>
    <row r="5" spans="1:19">
      <c r="B5" s="2" t="s">
        <v>9</v>
      </c>
      <c r="C5" s="20">
        <f>408766408/1000</f>
        <v>408766.408</v>
      </c>
      <c r="D5" s="12">
        <f>515167620/1000</f>
        <v>515167.62</v>
      </c>
      <c r="E5" s="12">
        <f>534364007/1000</f>
        <v>534364.00699999998</v>
      </c>
      <c r="F5" s="12">
        <f>563164585/1000</f>
        <v>563164.58499999996</v>
      </c>
      <c r="G5" s="12">
        <f>579162593/1000</f>
        <v>579162.59299999999</v>
      </c>
      <c r="H5" s="12">
        <f>589283020/1000</f>
        <v>589283.02</v>
      </c>
      <c r="I5" s="12">
        <f>599695753/1000</f>
        <v>599695.75300000003</v>
      </c>
      <c r="J5" s="12">
        <f>615475268/1000</f>
        <v>615475.26800000004</v>
      </c>
      <c r="K5" s="12">
        <f>633917015/1000</f>
        <v>633917.01500000001</v>
      </c>
      <c r="L5" s="12">
        <f>650526953/1000</f>
        <v>650526.95299999998</v>
      </c>
      <c r="M5" s="12">
        <v>661891.53500000003</v>
      </c>
      <c r="N5" s="13">
        <f>687361207/1000</f>
        <v>687361.20700000005</v>
      </c>
      <c r="O5" s="5"/>
      <c r="Q5" s="5"/>
      <c r="R5" s="5"/>
      <c r="S5" s="5"/>
    </row>
    <row r="6" spans="1:19">
      <c r="B6" s="2" t="s">
        <v>2</v>
      </c>
      <c r="C6" s="17"/>
      <c r="D6" s="17"/>
      <c r="E6" s="15">
        <f t="shared" ref="E6:N6" si="0">(E5-D5)/D5</f>
        <v>3.726240985409756E-2</v>
      </c>
      <c r="F6" s="15">
        <f t="shared" si="0"/>
        <v>5.3896927230729412E-2</v>
      </c>
      <c r="G6" s="15">
        <f t="shared" si="0"/>
        <v>2.8407340280461761E-2</v>
      </c>
      <c r="H6" s="15">
        <f t="shared" si="0"/>
        <v>1.7474241469182774E-2</v>
      </c>
      <c r="I6" s="15">
        <f t="shared" si="0"/>
        <v>1.7670173153809875E-2</v>
      </c>
      <c r="J6" s="15">
        <f t="shared" si="0"/>
        <v>2.63125341826458E-2</v>
      </c>
      <c r="K6" s="15">
        <f t="shared" si="0"/>
        <v>2.9963424947889169E-2</v>
      </c>
      <c r="L6" s="15">
        <f t="shared" si="0"/>
        <v>2.6202069998073747E-2</v>
      </c>
      <c r="M6" s="15">
        <f t="shared" si="0"/>
        <v>1.7469809586813621E-2</v>
      </c>
      <c r="N6" s="15">
        <f t="shared" si="0"/>
        <v>3.8480129527566805E-2</v>
      </c>
    </row>
    <row r="7" spans="1:19">
      <c r="B7" s="2" t="s">
        <v>5</v>
      </c>
      <c r="C7" s="18"/>
      <c r="D7" s="18"/>
      <c r="E7" s="14">
        <v>1.6E-2</v>
      </c>
      <c r="F7" s="14">
        <v>1.7999999999999999E-2</v>
      </c>
      <c r="G7" s="14">
        <v>0.01</v>
      </c>
      <c r="H7" s="14">
        <v>0.01</v>
      </c>
      <c r="I7" s="14">
        <v>1.9E-2</v>
      </c>
      <c r="J7" s="14">
        <v>2.4E-2</v>
      </c>
      <c r="K7" s="14">
        <v>1.7999999999999999E-2</v>
      </c>
      <c r="L7" s="14">
        <v>1.2E-2</v>
      </c>
      <c r="M7" s="14">
        <v>4.2000000000000003E-2</v>
      </c>
      <c r="N7" s="26">
        <v>6.9500000000000006E-2</v>
      </c>
    </row>
    <row r="8" spans="1:19">
      <c r="B8" s="2"/>
      <c r="C8" s="16"/>
      <c r="D8" s="16"/>
      <c r="N8" s="23"/>
    </row>
    <row r="9" spans="1:19">
      <c r="B9" s="5" t="s">
        <v>7</v>
      </c>
      <c r="N9" s="23"/>
    </row>
    <row r="10" spans="1:19">
      <c r="B10" s="2" t="s">
        <v>9</v>
      </c>
      <c r="C10" s="19">
        <v>0</v>
      </c>
      <c r="D10" s="12">
        <f>86303886/1000</f>
        <v>86303.885999999999</v>
      </c>
      <c r="E10" s="12">
        <f>128189606/1000</f>
        <v>128189.606</v>
      </c>
      <c r="F10" s="12">
        <f>128009438/1000</f>
        <v>128009.43799999999</v>
      </c>
      <c r="G10" s="12">
        <f>130522493/1000</f>
        <v>130522.493</v>
      </c>
      <c r="H10" s="12">
        <f>132770976/1000</f>
        <v>132770.976</v>
      </c>
      <c r="I10" s="12">
        <f>134615754/1000</f>
        <v>134615.75399999999</v>
      </c>
      <c r="J10" s="12">
        <f>138373360/1000</f>
        <v>138373.35999999999</v>
      </c>
      <c r="K10" s="12">
        <f>148030379/1000</f>
        <v>148030.37899999999</v>
      </c>
      <c r="L10" s="11">
        <f>152894117/1000</f>
        <v>152894.117</v>
      </c>
      <c r="M10" s="11">
        <v>153770.14300000001</v>
      </c>
      <c r="N10" s="11">
        <f>162434342/1000</f>
        <v>162434.342</v>
      </c>
      <c r="O10" s="5"/>
      <c r="Q10" s="5"/>
      <c r="R10" s="5"/>
      <c r="S10" s="5"/>
    </row>
    <row r="11" spans="1:19">
      <c r="B11" s="2" t="s">
        <v>2</v>
      </c>
      <c r="C11" s="17"/>
      <c r="D11" s="17"/>
      <c r="E11" s="17"/>
      <c r="F11" s="15">
        <f t="shared" ref="F11:N11" si="1">(F10-E10)/E10</f>
        <v>-1.405480566029707E-3</v>
      </c>
      <c r="G11" s="15">
        <f t="shared" si="1"/>
        <v>1.9631794649391458E-2</v>
      </c>
      <c r="H11" s="15">
        <f t="shared" si="1"/>
        <v>1.7226785577869653E-2</v>
      </c>
      <c r="I11" s="15">
        <f t="shared" si="1"/>
        <v>1.3894437290270362E-2</v>
      </c>
      <c r="J11" s="15">
        <f t="shared" si="1"/>
        <v>2.7913567976598046E-2</v>
      </c>
      <c r="K11" s="15">
        <f t="shared" si="1"/>
        <v>6.9789582330009189E-2</v>
      </c>
      <c r="L11" s="15">
        <f t="shared" si="1"/>
        <v>3.2856350384673487E-2</v>
      </c>
      <c r="M11" s="15">
        <f t="shared" si="1"/>
        <v>5.7296252935619008E-3</v>
      </c>
      <c r="N11" s="15">
        <f t="shared" si="1"/>
        <v>5.6345131967523714E-2</v>
      </c>
    </row>
    <row r="12" spans="1:19">
      <c r="B12" s="2" t="s">
        <v>5</v>
      </c>
      <c r="C12" s="18"/>
      <c r="D12" s="18"/>
      <c r="E12" s="18"/>
      <c r="F12" s="14">
        <v>1.7999999999999999E-2</v>
      </c>
      <c r="G12" s="14">
        <v>0.01</v>
      </c>
      <c r="H12" s="14">
        <v>0.01</v>
      </c>
      <c r="I12" s="14">
        <v>1.9E-2</v>
      </c>
      <c r="J12" s="14">
        <v>2.4E-2</v>
      </c>
      <c r="K12" s="14">
        <v>1.7999999999999999E-2</v>
      </c>
      <c r="L12" s="14">
        <v>1.2E-2</v>
      </c>
      <c r="M12" s="14">
        <v>4.2000000000000003E-2</v>
      </c>
      <c r="N12" s="26">
        <v>6.9500000000000006E-2</v>
      </c>
    </row>
    <row r="13" spans="1:19">
      <c r="B13" s="2"/>
      <c r="C13" s="16"/>
      <c r="D13" s="16"/>
    </row>
    <row r="14" spans="1:19">
      <c r="B14" s="5" t="s">
        <v>6</v>
      </c>
    </row>
    <row r="15" spans="1:19">
      <c r="B15" s="2" t="s">
        <v>9</v>
      </c>
      <c r="C15" s="19"/>
      <c r="D15" s="12">
        <f>100581523/1000</f>
        <v>100581.523</v>
      </c>
      <c r="E15" s="12">
        <f>137247762/1000</f>
        <v>137247.76199999999</v>
      </c>
      <c r="F15" s="12">
        <f>140642437/1000</f>
        <v>140642.43700000001</v>
      </c>
      <c r="G15" s="13">
        <f>143160741/1000</f>
        <v>143160.74100000001</v>
      </c>
      <c r="H15" s="13">
        <f>145034145/1000</f>
        <v>145034.14499999999</v>
      </c>
      <c r="I15" s="13">
        <f>150080699/1000</f>
        <v>150080.69899999999</v>
      </c>
      <c r="J15" s="13">
        <f>153324004/1000</f>
        <v>153324.00399999999</v>
      </c>
      <c r="K15" s="13">
        <f>152489878/1000</f>
        <v>152489.878</v>
      </c>
      <c r="L15" s="11">
        <f>155897762/1000</f>
        <v>155897.76199999999</v>
      </c>
      <c r="M15" s="11">
        <v>156403.198</v>
      </c>
      <c r="N15" s="11">
        <f>164327619/1000</f>
        <v>164327.61900000001</v>
      </c>
      <c r="O15" s="5"/>
      <c r="Q15" s="5"/>
      <c r="R15" s="5"/>
      <c r="S15" s="5"/>
    </row>
    <row r="16" spans="1:19">
      <c r="B16" s="2" t="s">
        <v>2</v>
      </c>
      <c r="C16" s="17"/>
      <c r="D16" s="17"/>
      <c r="E16" s="17"/>
      <c r="F16" s="15">
        <f t="shared" ref="F16:N16" si="2">(F15-E15)/E15</f>
        <v>2.4733918794246114E-2</v>
      </c>
      <c r="G16" s="15">
        <f t="shared" si="2"/>
        <v>1.7905719310025919E-2</v>
      </c>
      <c r="H16" s="15">
        <f t="shared" si="2"/>
        <v>1.3086017765163568E-2</v>
      </c>
      <c r="I16" s="15">
        <f t="shared" si="2"/>
        <v>3.4795626919440277E-2</v>
      </c>
      <c r="J16" s="15">
        <f t="shared" si="2"/>
        <v>2.161040707839449E-2</v>
      </c>
      <c r="K16" s="15">
        <f t="shared" si="2"/>
        <v>-5.4402831796643491E-3</v>
      </c>
      <c r="L16" s="15">
        <f t="shared" si="2"/>
        <v>2.2348263666392278E-2</v>
      </c>
      <c r="M16" s="15">
        <f t="shared" si="2"/>
        <v>3.242099139306542E-3</v>
      </c>
      <c r="N16" s="15">
        <f t="shared" si="2"/>
        <v>5.0666617443461751E-2</v>
      </c>
    </row>
    <row r="17" spans="2:14">
      <c r="B17" s="2" t="s">
        <v>5</v>
      </c>
      <c r="C17" s="18"/>
      <c r="D17" s="18"/>
      <c r="E17" s="18"/>
      <c r="F17" s="14">
        <v>1.7999999999999999E-2</v>
      </c>
      <c r="G17" s="14">
        <v>0.01</v>
      </c>
      <c r="H17" s="14">
        <v>0.01</v>
      </c>
      <c r="I17" s="14">
        <v>1.9E-2</v>
      </c>
      <c r="J17" s="14">
        <v>2.4E-2</v>
      </c>
      <c r="K17" s="14">
        <v>1.7999999999999999E-2</v>
      </c>
      <c r="L17" s="14">
        <v>1.2E-2</v>
      </c>
      <c r="M17" s="14">
        <v>4.2000000000000003E-2</v>
      </c>
      <c r="N17" s="26">
        <v>6.9500000000000006E-2</v>
      </c>
    </row>
    <row r="18" spans="2:14">
      <c r="B18" s="2"/>
      <c r="C18" s="16"/>
      <c r="D18" s="16"/>
    </row>
    <row r="19" spans="2:14">
      <c r="B19" s="10"/>
    </row>
    <row r="20" spans="2:14">
      <c r="B20" s="10" t="s">
        <v>3</v>
      </c>
    </row>
    <row r="23" spans="2:14">
      <c r="B23" s="5" t="s">
        <v>4</v>
      </c>
    </row>
    <row r="24" spans="2:14">
      <c r="B24" s="5" t="s">
        <v>10</v>
      </c>
    </row>
    <row r="25" spans="2:14">
      <c r="B25" s="5" t="s">
        <v>11</v>
      </c>
    </row>
    <row r="26" spans="2:14">
      <c r="B26" s="5" t="s">
        <v>12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0" ma:contentTypeDescription="Create a new document." ma:contentTypeScope="" ma:versionID="50cb231b45d49db510d8fd7c0a55ecad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b4540b96984ca5d619a4e6235a9f6ccf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eporting_x0020_Frequency xmlns="d308fceb-9ca2-4f99-a260-64602f61e6f4">3 Annual</Reporting_x0020_Frequency>
    <RMM xmlns="d308fceb-9ca2-4f99-a260-64602f61e6f4">
      <Value>10</Value>
    </RMM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Metric_x0020_Name xmlns="d308fceb-9ca2-4f99-a260-64602f61e6f4">Cost Control for Non-ARA Components; Rate Base per Customer; O&amp;M cost per Customer; Annual Revenue Growth;</Metric_x0020_Name>
    <Report_x0020_Type xmlns="d308fceb-9ca2-4f99-a260-64602f61e6f4">Scorecard; Reported Metric;</Report_x0020_Type>
    <Reported_x0020_Metric xmlns="d308fceb-9ca2-4f99-a260-64602f61e6f4">
      <Value>03a Cost Control for Non-ARA Components</Value>
      <Value>03b Rate Base per Customer</Value>
      <Value>03c O&amp;M cost per Customer</Value>
      <Value>03d Annual Revenue Growth</Value>
    </Reported_x0020_Metric>
    <Notes0 xmlns="d308fceb-9ca2-4f99-a260-64602f61e6f4" xsi:nil="true"/>
    <Workspaces_ID xmlns="f5822c99-9961-48ca-933e-5d90a4aa8158">1.9.743070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03 Cost Control</Reporting_x0020_Area>
  </documentManagement>
</p:properties>
</file>

<file path=customXml/itemProps1.xml><?xml version="1.0" encoding="utf-8"?>
<ds:datastoreItem xmlns:ds="http://schemas.openxmlformats.org/officeDocument/2006/customXml" ds:itemID="{B6D8793F-AE51-4A1A-B369-A563D24F8D62}"/>
</file>

<file path=customXml/itemProps2.xml><?xml version="1.0" encoding="utf-8"?>
<ds:datastoreItem xmlns:ds="http://schemas.openxmlformats.org/officeDocument/2006/customXml" ds:itemID="{AFD7917F-AAF9-4820-A775-5571A230637F}"/>
</file>

<file path=customXml/itemProps3.xml><?xml version="1.0" encoding="utf-8"?>
<ds:datastoreItem xmlns:ds="http://schemas.openxmlformats.org/officeDocument/2006/customXml" ds:itemID="{525B5863-BFCD-4ADE-B300-3F6A4D6A4C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03d_annual_revenue_growth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2023-02-28T01:56:44Z</dcterms:created>
  <dcterms:modified xsi:type="dcterms:W3CDTF">2023-02-28T01:57:03Z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a1bb7f23-99c2-496a-942c-6f5e491d3962</vt:lpwstr>
  </property>
  <property fmtid="{D5CDD505-2E9C-101B-9397-08002B2CF9AE}" pid="6" name="URL">
    <vt:lpwstr/>
  </property>
</Properties>
</file>