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6B2F11D8-4965-4F6C-BEE4-0AADDAE1E05A}" xr6:coauthVersionLast="47" xr6:coauthVersionMax="47" xr10:uidLastSave="{00000000-0000-0000-0000-000000000000}"/>
  <bookViews>
    <workbookView xWindow="-108" yWindow="-108" windowWidth="23256" windowHeight="12576" tabRatio="825" xr2:uid="{00000000-000D-0000-FFFF-FFFF00000000}"/>
  </bookViews>
  <sheets>
    <sheet name="04d_tou_data_tables" sheetId="1" r:id="rId1"/>
  </sheets>
  <definedNames>
    <definedName name="d_an_hawaii_ami_installed" localSheetId="0">OFFSET('04d_tou_data_tables'!$B$169:$K$169,0,COUNTA('04d_tou_data_tables'!$B$168:$ZZ$168)-10,1,10)</definedName>
    <definedName name="d_an_hawaii_ami_installed_pct" localSheetId="0">OFFSET('04d_tou_data_tables'!$B$170:$K$170,0,COUNTA('04d_tou_data_tables'!$B$168:$ZZ$168)-10,1,10)</definedName>
    <definedName name="d_an_hawaii_ami_installed_yrs" localSheetId="0">OFFSET('04d_tou_data_tables'!$B$168:$K$168,0,COUNTA('04d_tou_data_tables'!$B$168:$ZZ$168)-10,1,10)</definedName>
    <definedName name="d_an_hawaii_total_customers" localSheetId="0">OFFSET('04d_tou_data_tables'!$B$158:$K$158,0,COUNTA('04d_tou_data_tables'!$B$152:$ZZ$152)-10,1,10)</definedName>
    <definedName name="d_an_hawaii_total_customers_f" localSheetId="0">OFFSET('04d_tou_data_tables'!$B$157:$K$157,0,COUNTA('04d_tou_data_tables'!$B$152:$ZZ$152)-10,1,10)</definedName>
    <definedName name="d_an_hawaii_total_customers_g" localSheetId="0">OFFSET('04d_tou_data_tables'!$B$154:$K$154,0,COUNTA('04d_tou_data_tables'!$B$152:$ZZ$152)-10,1,10)</definedName>
    <definedName name="d_an_hawaii_total_customers_j_u" localSheetId="0">OFFSET('04d_tou_data_tables'!$B$155:$K$155,0,COUNTA('04d_tou_data_tables'!$B$152:$ZZ$152)-10,1,10)</definedName>
    <definedName name="d_an_hawaii_total_customers_p" localSheetId="0">OFFSET('04d_tou_data_tables'!$B$156:$K$156,0,COUNTA('04d_tou_data_tables'!$B$152:$ZZ$152)-10,1,10)</definedName>
    <definedName name="d_an_hawaii_total_customers_r" localSheetId="0">OFFSET('04d_tou_data_tables'!$B$153:$K$153,0,COUNTA('04d_tou_data_tables'!$B$152:$ZZ$152)-10,1,10)</definedName>
    <definedName name="d_an_hawaii_total_customers_yrs" localSheetId="0">OFFSET('04d_tou_data_tables'!$B$152:$K$152,0,COUNTA('04d_tou_data_tables'!$B$152:$ZZ$152)-10,1,10)</definedName>
    <definedName name="d_an_hawaii_tou_all_schs_pct" localSheetId="0">OFFSET('04d_tou_data_tables'!$B$166:$K$166,0,COUNTA('04d_tou_data_tables'!$B$161:$ZZ$161)-10,1,10)</definedName>
    <definedName name="d_an_hawaii_tou_customer_pct_yrs" localSheetId="0">OFFSET('04d_tou_data_tables'!$B$161:$K$161,0,COUNTA('04d_tou_data_tables'!$B$161:$ZZ$161)-10,1,10)</definedName>
    <definedName name="d_an_hawaii_tou_customers" localSheetId="0">OFFSET('04d_tou_data_tables'!$B$145:$K$145,0,COUNTA('04d_tou_data_tables'!$B$144:$ZZ$144)-10,1,10)</definedName>
    <definedName name="d_an_hawaii_tou_customers_yrs" localSheetId="0">OFFSET('04d_tou_data_tables'!$B$144:$K$144,0,COUNTA('04d_tou_data_tables'!$B$144:$ZZ$144)-10,1,10)</definedName>
    <definedName name="d_an_hawaii_tou_sch_g" localSheetId="0">OFFSET('04d_tou_data_tables'!$B$147:$K$147,0,COUNTA('04d_tou_data_tables'!$B$144:$ZZ$144)-10,1,10)</definedName>
    <definedName name="d_an_hawaii_tou_sch_g_pct" localSheetId="0">OFFSET('04d_tou_data_tables'!$B$163:$K$163,0,COUNTA('04d_tou_data_tables'!$B$161:$ZZ$161)-10,1,10)</definedName>
    <definedName name="d_an_hawaii_tou_sch_j_u" localSheetId="0">OFFSET('04d_tou_data_tables'!$B$148:$K$148,0,COUNTA('04d_tou_data_tables'!$B$144:$ZZ$144)-10,1,10)</definedName>
    <definedName name="d_an_hawaii_tou_sch_j_u_pct" localSheetId="0">OFFSET('04d_tou_data_tables'!$B$164:$K$164,0,COUNTA('04d_tou_data_tables'!$B$161:$ZZ$161)-10,1,10)</definedName>
    <definedName name="d_an_hawaii_tou_sch_p_pct" localSheetId="0">OFFSET('04d_tou_data_tables'!$B$165:$K$165,0,COUNTA('04d_tou_data_tables'!$B$161:$ZZ$161)-10,1,10)</definedName>
    <definedName name="d_an_hawaii_tou_sch_r" localSheetId="0">OFFSET('04d_tou_data_tables'!$B$146:$K$146,0,COUNTA('04d_tou_data_tables'!$B$144:$ZZ$144)-10,1,10)</definedName>
    <definedName name="d_an_hawaii_tou_sch_r_pct" localSheetId="0">OFFSET('04d_tou_data_tables'!$B$162:$K$162,0,COUNTA('04d_tou_data_tables'!$B$161:$ZZ$161)-10,1,10)</definedName>
    <definedName name="d_an_hawaii_tou_schs_p" localSheetId="0">OFFSET('04d_tou_data_tables'!$B$149:$K$149,0,COUNTA('04d_tou_data_tables'!$B$144:$ZZ$144)-10,1,10)</definedName>
    <definedName name="d_an_heco_ami_installed" localSheetId="0">OFFSET('04d_tou_data_tables'!$B$223:$K$223,0,COUNTA('04d_tou_data_tables'!$B$222:$ZZ$222)-10,1,10)</definedName>
    <definedName name="d_an_heco_ami_installed_pct" localSheetId="0">OFFSET('04d_tou_data_tables'!$B$224:$K$224,0,COUNTA('04d_tou_data_tables'!$B$222:$ZZ$222)-10,1,10)</definedName>
    <definedName name="d_an_heco_ami_installed_yrs" localSheetId="0">OFFSET('04d_tou_data_tables'!$B$222:$K$222,0,COUNTA('04d_tou_data_tables'!$B$222:$ZZ$222)-10,1,10)</definedName>
    <definedName name="d_an_heco_toal_customers_p" localSheetId="0">OFFSET('04d_tou_data_tables'!$B$211:$K$211,0,COUNTA('04d_tou_data_tables'!$B$207:$ZZ$207)-10,1,10)</definedName>
    <definedName name="d_an_heco_total_customers" localSheetId="0">OFFSET('04d_tou_data_tables'!$B$213:$K$213,0,COUNTA('04d_tou_data_tables'!$B$207:$ZZ$207)-10,1,10)</definedName>
    <definedName name="d_an_heco_total_customers_f" localSheetId="0">OFFSET('04d_tou_data_tables'!$B$212:$K$212,0,COUNTA('04d_tou_data_tables'!$B$207:$ZZ$207)-10,1,10)</definedName>
    <definedName name="d_an_heco_total_customers_g" localSheetId="0">OFFSET('04d_tou_data_tables'!$B$209:$K$209,0,COUNTA('04d_tou_data_tables'!$B$207:$ZZ$207)-10,1,10)</definedName>
    <definedName name="d_an_heco_total_customers_j" localSheetId="0">OFFSET('04d_tou_data_tables'!$B$210:$K$210,0,COUNTA('04d_tou_data_tables'!$B$207:$ZZ$207)-10,1,10)</definedName>
    <definedName name="d_an_heco_total_customers_r" localSheetId="0">OFFSET('04d_tou_data_tables'!$B$208:$K$208,0,COUNTA('04d_tou_data_tables'!$B$207:$ZZ$207)-10,1,10)</definedName>
    <definedName name="d_an_heco_total_customers_yrs" localSheetId="0">OFFSET('04d_tou_data_tables'!$B$207:$K$207,0,COUNTA('04d_tou_data_tables'!$B$207:$ZZ$207)-10,1,10)</definedName>
    <definedName name="d_an_heco_tou_all_schs_pct" localSheetId="0">OFFSET('04d_tou_data_tables'!$B$220:$K$220,0,COUNTA('04d_tou_data_tables'!$B$215:$ZZ$215)-10,1,10)</definedName>
    <definedName name="d_an_heco_tou_customer_pct_yrs" localSheetId="0">OFFSET('04d_tou_data_tables'!$B$215:$K$215,0,COUNTA('04d_tou_data_tables'!$B$215:$ZZ$215)-10,1,10)</definedName>
    <definedName name="d_an_heco_tou_customer_yrs" localSheetId="0">OFFSET('04d_tou_data_tables'!$B$201:$K$201,0,COUNTA('04d_tou_data_tables'!$B$201:$ZZ$201)-10,1,10)</definedName>
    <definedName name="d_an_heco_tou_sch_g" localSheetId="0">OFFSET('04d_tou_data_tables'!$B$203:$K$203,0,COUNTA('04d_tou_data_tables'!$B$201:$ZZ$201)-10,1,10)</definedName>
    <definedName name="d_an_heco_tou_sch_g_pct" localSheetId="0">OFFSET('04d_tou_data_tables'!$B$217:$K$217,0,COUNTA('04d_tou_data_tables'!$B$215:$ZZ$215)-10,1,10)</definedName>
    <definedName name="d_an_heco_tou_sch_j" localSheetId="0">OFFSET('04d_tou_data_tables'!$B$204:$K$204,0,COUNTA('04d_tou_data_tables'!$B$201:$ZZ$201)-10,1,10)</definedName>
    <definedName name="d_an_heco_tou_sch_j_pct" localSheetId="0">OFFSET('04d_tou_data_tables'!$B$218:$K$218,0,COUNTA('04d_tou_data_tables'!$B$215:$ZZ$215)-10,1,10)</definedName>
    <definedName name="d_an_heco_tou_sch_p" localSheetId="0">OFFSET('04d_tou_data_tables'!$B$205:$K$205,0,COUNTA('04d_tou_data_tables'!$B$201:$ZZ$201)-10,1,10)</definedName>
    <definedName name="d_an_heco_tou_sch_p_pct" localSheetId="0">OFFSET('04d_tou_data_tables'!$B$219:$K$219,0,COUNTA('04d_tou_data_tables'!$B$215:$ZZ$215)-10,1,10)</definedName>
    <definedName name="d_an_heco_tou_sch_r" localSheetId="0">OFFSET('04d_tou_data_tables'!$B$202:$K$202,0,COUNTA('04d_tou_data_tables'!$B$201:$ZZ$201)-10,1,10)</definedName>
    <definedName name="d_an_heco_tou_sch_r_pct" localSheetId="0">OFFSET('04d_tou_data_tables'!$B$216:$K$216,0,COUNTA('04d_tou_data_tables'!$B$215:$ZZ$215)-10,1,10)</definedName>
    <definedName name="d_an_maui_ami_installed" localSheetId="0">OFFSET('04d_tou_data_tables'!$B$197:$K$197,0,MAX(0,COUNTA('04d_tou_data_tables'!$B$196:$ZZ$196)-10),1,MIN(10,COUNTA('04d_tou_data_tables'!$B$196:$K$196)))</definedName>
    <definedName name="d_an_maui_ami_installed_pct" localSheetId="0">OFFSET('04d_tou_data_tables'!$B$198:$K$198,0,MAX(0,COUNTA('04d_tou_data_tables'!$B$196:$ZZ$196)-10),1,MIN(10,COUNTA('04d_tou_data_tables'!$B$196:$K$196)))</definedName>
    <definedName name="d_an_maui_ami_installed_yrs" localSheetId="0">OFFSET('04d_tou_data_tables'!$B$196:$K$196,0,MAX(0,COUNTA('04d_tou_data_tables'!$B$196:$ZZ$196)-10),1,MIN(10,COUNTA('04d_tou_data_tables'!$B$196:$K$196)))</definedName>
    <definedName name="d_an_maui_toal_customers_p" localSheetId="0">OFFSET('04d_tou_data_tables'!$B$183:$K$183,0,COUNTA('04d_tou_data_tables'!$B$179:$ZZ$179)-10,1,10)</definedName>
    <definedName name="d_an_maui_total_customers" localSheetId="0">OFFSET('04d_tou_data_tables'!$B$186:$K$186,0,COUNTA('04d_tou_data_tables'!$B$179:$ZZ$179)-10,1,10)</definedName>
    <definedName name="d_an_maui_total_customers_f" localSheetId="0">OFFSET('04d_tou_data_tables'!$B$184:$K$184,0,COUNTA('04d_tou_data_tables'!$B$179:$ZZ$179)-10,1,10)</definedName>
    <definedName name="d_an_maui_total_customers_g" localSheetId="0">OFFSET('04d_tou_data_tables'!$B$181:$K$181,0,COUNTA('04d_tou_data_tables'!$B$179:$ZZ$179)-10,1,10)</definedName>
    <definedName name="d_an_maui_total_customers_h_k" localSheetId="0">OFFSET('04d_tou_data_tables'!$B$185:$K$185,0,COUNTA('04d_tou_data_tables'!$B$179:$ZZ$179)-10,1,10)</definedName>
    <definedName name="d_an_maui_total_customers_j" localSheetId="0">OFFSET('04d_tou_data_tables'!$B$182:$K$182,0,COUNTA('04d_tou_data_tables'!$B$179:$ZZ$179)-10,1,10)</definedName>
    <definedName name="d_an_maui_total_customers_r" localSheetId="0">OFFSET('04d_tou_data_tables'!$B$180:$K$180,0,COUNTA('04d_tou_data_tables'!$B$179:$ZZ$179)-10,1,10)</definedName>
    <definedName name="d_an_maui_total_customers_yrs" localSheetId="0">OFFSET('04d_tou_data_tables'!$B$179:$K$179,0,COUNTA('04d_tou_data_tables'!$B$179:$ZZ$179)-10,1,10)</definedName>
    <definedName name="d_an_maui_tou_all_schs_pct" localSheetId="0">OFFSET('04d_tou_data_tables'!$B$194:$K$194,0,COUNTA('04d_tou_data_tables'!$B$189:$ZZ$189)-10,1,10)</definedName>
    <definedName name="d_an_maui_tou_customer_pct_yrs" localSheetId="0">OFFSET('04d_tou_data_tables'!$B$189:$K$189,0,COUNTA('04d_tou_data_tables'!$B$189:$ZZ$189)-10,1,10)</definedName>
    <definedName name="d_an_maui_tou_customers" localSheetId="0">OFFSET('04d_tou_data_tables'!$B$173:$K$173,0,COUNTA('04d_tou_data_tables'!$B$172:$ZZ$172)-10,1,10)</definedName>
    <definedName name="d_an_maui_tou_customers_yrs" localSheetId="0">OFFSET('04d_tou_data_tables'!$B$172:$K$172,0,COUNTA('04d_tou_data_tables'!$B$172:$ZZ$172)-10,1,10)</definedName>
    <definedName name="d_an_maui_tou_sch_g" localSheetId="0">OFFSET('04d_tou_data_tables'!$B$175:$K$175,0,COUNTA('04d_tou_data_tables'!$B$172:$ZZ$172)-10,1,10)</definedName>
    <definedName name="d_an_maui_tou_sch_g_pct" localSheetId="0">OFFSET('04d_tou_data_tables'!$B$191:$K$191,0,COUNTA('04d_tou_data_tables'!$B$189:$ZZ$189)-10,1,10)</definedName>
    <definedName name="d_an_maui_tou_sch_j" localSheetId="0">OFFSET('04d_tou_data_tables'!$B$176:$K$176,0,COUNTA('04d_tou_data_tables'!$B$172:$ZZ$172)-10,1,10)</definedName>
    <definedName name="d_an_maui_tou_sch_j_pct" localSheetId="0">OFFSET('04d_tou_data_tables'!$B$192:$K$192,0,COUNTA('04d_tou_data_tables'!$B$189:$ZZ$189)-10,1,10)</definedName>
    <definedName name="d_an_maui_tou_sch_p_pct" localSheetId="0">OFFSET('04d_tou_data_tables'!$B$193:$K$193,0,COUNTA('04d_tou_data_tables'!$B$189:$ZZ$189)-10,1,10)</definedName>
    <definedName name="d_an_maui_tou_sch_r" localSheetId="0">OFFSET('04d_tou_data_tables'!$B$174:$K$174,0,COUNTA('04d_tou_data_tables'!$B$172:$ZZ$172)-10,1,10)</definedName>
    <definedName name="d_an_maui_tou_sch_r_pct" localSheetId="0">OFFSET('04d_tou_data_tables'!$B$190:$K$190,0,COUNTA('04d_tou_data_tables'!$B$189:$ZZ$189)-10,1,10)</definedName>
    <definedName name="d_an_maui_tou_schs_p" localSheetId="0">OFFSET('04d_tou_data_tables'!$B$177:$K$177,0,COUNTA('04d_tou_data_tables'!$B$172:$ZZ$172)-10,1,10)</definedName>
    <definedName name="d_an_oahu_ami_installed" localSheetId="0">OFFSET('04d_tou_data_tables'!$B$140:$K$140,0,COUNTA('04d_tou_data_tables'!$B$139:$ZZ$139)-10,1,10)</definedName>
    <definedName name="d_an_oahu_ami_installed_pct" localSheetId="0">OFFSET('04d_tou_data_tables'!$B$141:$K$141,0,COUNTA('04d_tou_data_tables'!$B$139:$ZZ$139)-10,1,10)</definedName>
    <definedName name="d_an_oahu_ami_installed_yrs" localSheetId="0">OFFSET('04d_tou_data_tables'!$B$139:$K$139,0,COUNTA('04d_tou_data_tables'!$B$139:$ZZ$139)-10,1,10)</definedName>
    <definedName name="d_an_oahu_toal_customers_ds_p_u" localSheetId="0">OFFSET('04d_tou_data_tables'!$B$127:$K$127,0,COUNTA('04d_tou_data_tables'!$B$123:$ZZ$123)-10,1,10)</definedName>
    <definedName name="d_an_oahu_total_customers" localSheetId="0">OFFSET('04d_tou_data_tables'!$B$129:$K$129,0,COUNTA('04d_tou_data_tables'!$B$123:$ZZ$123)-10,1,10)</definedName>
    <definedName name="d_an_oahu_total_customers_f" localSheetId="0">OFFSET('04d_tou_data_tables'!$B$128:$K$128,0,COUNTA('04d_tou_data_tables'!$B$123:$ZZ$123)-10,1,10)</definedName>
    <definedName name="d_an_oahu_total_customers_g" localSheetId="0">OFFSET('04d_tou_data_tables'!$B$125:$K$125,0,COUNTA('04d_tou_data_tables'!$B$123:$ZZ$123)-10,1,10)</definedName>
    <definedName name="d_an_oahu_total_customers_j" localSheetId="0">OFFSET('04d_tou_data_tables'!$B$126:$K$126,0,COUNTA('04d_tou_data_tables'!$B$123:$ZZ$123)-10,1,10)</definedName>
    <definedName name="d_an_oahu_total_customers_r" localSheetId="0">OFFSET('04d_tou_data_tables'!$B$124:$K$124,0,COUNTA('04d_tou_data_tables'!$B$123:$ZZ$123)-10,1,10)</definedName>
    <definedName name="d_an_oahu_total_customers_yrs" localSheetId="0">OFFSET('04d_tou_data_tables'!$B$123:$K$123,0,COUNTA('04d_tou_data_tables'!$B$123:$ZZ$123)-10,1,10)</definedName>
    <definedName name="d_an_oahu_tou_all_schs_pct" localSheetId="0">OFFSET('04d_tou_data_tables'!$B$137:$K$137,0,COUNTA('04d_tou_data_tables'!$B$132:$ZZ$132)-10,1,10)</definedName>
    <definedName name="d_an_oahu_tou_customer_pct_yrs" localSheetId="0">OFFSET('04d_tou_data_tables'!$B$132:$K$132,0,COUNTA('04d_tou_data_tables'!$B$132:$ZZ$132)-10,1,10)</definedName>
    <definedName name="d_an_oahu_tou_customers" localSheetId="0">OFFSET('04d_tou_data_tables'!$B$117:$K$117,0,COUNTA('04d_tou_data_tables'!$B$116:$ZZ$116)-10,1,10)</definedName>
    <definedName name="d_an_oahu_tou_customers_yrs" localSheetId="0">OFFSET('04d_tou_data_tables'!$B$116:$K$116,0,COUNTA('04d_tou_data_tables'!$B$116:$ZZ$116)-10,1,10)</definedName>
    <definedName name="d_an_oahu_tou_sch_g" localSheetId="0">OFFSET('04d_tou_data_tables'!$B$119:$K$119,0,COUNTA('04d_tou_data_tables'!$B$116:$ZZ$116)-10,1,10)</definedName>
    <definedName name="d_an_oahu_tou_sch_g_pct" localSheetId="0">OFFSET('04d_tou_data_tables'!$B$134:$K$134,0,COUNTA('04d_tou_data_tables'!$B$132:$ZZ$132)-10,1,10)</definedName>
    <definedName name="d_an_oahu_tou_sch_j" localSheetId="0">OFFSET('04d_tou_data_tables'!$B$120:$K$120,0,COUNTA('04d_tou_data_tables'!$B$116:$ZZ$116)-10,1,10)</definedName>
    <definedName name="d_an_oahu_tou_sch_j_pct" localSheetId="0">OFFSET('04d_tou_data_tables'!$B$135:$K$135,0,COUNTA('04d_tou_data_tables'!$B$132:$ZZ$132)-10,1,10)</definedName>
    <definedName name="d_an_oahu_tou_sch_r" localSheetId="0">OFFSET('04d_tou_data_tables'!$B$118:$K$118,0,COUNTA('04d_tou_data_tables'!$B$116:$ZZ$116)-10,1,10)</definedName>
    <definedName name="d_an_oahu_tou_sch_r_pct" localSheetId="0">OFFSET('04d_tou_data_tables'!$B$133:$K$133,0,COUNTA('04d_tou_data_tables'!$B$132:$ZZ$132)-10,1,10)</definedName>
    <definedName name="d_an_oahu_tou_schs_ds_p_u" localSheetId="0">OFFSET('04d_tou_data_tables'!$B$121:$K$121,0,COUNTA('04d_tou_data_tables'!$B$116:$ZZ$116)-10,1,10)</definedName>
    <definedName name="d_an_oahu_tou_schs_ds_p_u_pct" localSheetId="0">OFFSET('04d_tou_data_tables'!$B$136:$K$136,0,COUNTA('04d_tou_data_tables'!$B$132:$ZZ$132)-10,1,10)</definedName>
    <definedName name="d_qtr_hawaii_ami_installed" localSheetId="0">OFFSET('04d_tou_data_tables'!$B$55:$I$55,0,COUNTA('04d_tou_data_tables'!$B$54:$ZZ$54)-8,1,8)</definedName>
    <definedName name="d_qtr_hawaii_ami_installed_pct" localSheetId="0">OFFSET('04d_tou_data_tables'!$B$56:$I$56,0,COUNTA('04d_tou_data_tables'!$B$54:$ZZ$54)-8,1,8)</definedName>
    <definedName name="d_qtr_hawaii_ami_installed_qtrs" localSheetId="0">OFFSET('04d_tou_data_tables'!$B$54:$I$54,0,COUNTA('04d_tou_data_tables'!$B$54:$ZZ$54)-8,1,8)</definedName>
    <definedName name="d_qtr_hawaii_toal_customers_p" localSheetId="0">OFFSET('04d_tou_data_tables'!$B$41:$I$41,0,COUNTA('04d_tou_data_tables'!$B$37:$ZZ$37)-8,1,8)</definedName>
    <definedName name="d_qtr_hawaii_total_customers" localSheetId="0">OFFSET('04d_tou_data_tables'!$B$44:$I$44,0,COUNTA('04d_tou_data_tables'!$B$37:$ZZ$37)-8,1,8)</definedName>
    <definedName name="d_qtr_hawaii_total_customers_f" localSheetId="0">OFFSET('04d_tou_data_tables'!$B$42:$I$42,0,COUNTA('04d_tou_data_tables'!$B$37:$ZZ$37)-8,1,8)</definedName>
    <definedName name="d_qtr_hawaii_total_customers_g" localSheetId="0">OFFSET('04d_tou_data_tables'!$B$39:$I$39,0,COUNTA('04d_tou_data_tables'!$B$37:$ZZ$37)-8,1,8)</definedName>
    <definedName name="d_qtr_hawaii_total_customers_h_k" localSheetId="0">OFFSET('04d_tou_data_tables'!$B$43:$I$43,0,COUNTA('04d_tou_data_tables'!$B$37:$ZZ$37)-8,1,8)</definedName>
    <definedName name="d_qtr_hawaii_total_customers_j" localSheetId="0">OFFSET('04d_tou_data_tables'!$B$40:$I$40,0,COUNTA('04d_tou_data_tables'!$B$37:$ZZ$37)-8,1,8)</definedName>
    <definedName name="d_qtr_hawaii_total_customers_qtrs" localSheetId="0">OFFSET('04d_tou_data_tables'!$B$37:$I$37,0,COUNTA('04d_tou_data_tables'!$B$37:$ZZ$37)-8,1,8)</definedName>
    <definedName name="d_qtr_hawaii_total_customers_r" localSheetId="0">OFFSET('04d_tou_data_tables'!$B$38:$I$38,0,COUNTA('04d_tou_data_tables'!$B$37:$ZZ$37)-8,1,8)</definedName>
    <definedName name="d_qtr_hawaii_tou_all_schs_pct" localSheetId="0">OFFSET('04d_tou_data_tables'!$B$52:$I$52,0,COUNTA('04d_tou_data_tables'!$B$47:$ZZ$47)-8,1,8)</definedName>
    <definedName name="d_qtr_hawaii_tou_customer_pct_qtrs" localSheetId="0">OFFSET('04d_tou_data_tables'!$B$47:$I$47,0,COUNTA('04d_tou_data_tables'!$B$47:$ZZ$47)-8,1,8)</definedName>
    <definedName name="d_qtr_hawaii_tou_customers" localSheetId="0">OFFSET('04d_tou_data_tables'!$B$31:$I$31,0,COUNTA('04d_tou_data_tables'!$B$30:$ZZ$30)-8,1,8)</definedName>
    <definedName name="d_qtr_hawaii_tou_customers_qtrs" localSheetId="0">OFFSET('04d_tou_data_tables'!$B$30:$I$30,0,COUNTA('04d_tou_data_tables'!$B$30:$ZZ$30)-8,1,8)</definedName>
    <definedName name="d_qtr_hawaii_tou_sch_g" localSheetId="0">OFFSET('04d_tou_data_tables'!$B$33:$I$33,0,COUNTA('04d_tou_data_tables'!$B$30:$ZZ$30)-8,1,8)</definedName>
    <definedName name="d_qtr_hawaii_tou_sch_g_pct" localSheetId="0">OFFSET('04d_tou_data_tables'!$B$49:$I$49,0,COUNTA('04d_tou_data_tables'!$B$47:$ZZ$47)-8,1,8)</definedName>
    <definedName name="d_qtr_hawaii_tou_sch_j_u" localSheetId="0">OFFSET('04d_tou_data_tables'!$B$34:$I$34,0,COUNTA('04d_tou_data_tables'!$B$30:$ZZ$30)-8,1,8)</definedName>
    <definedName name="d_qtr_hawaii_tou_sch_j_u_pct" localSheetId="0">OFFSET('04d_tou_data_tables'!$B$50:$I$50,0,COUNTA('04d_tou_data_tables'!$B$47:$ZZ$47)-8,1,8)</definedName>
    <definedName name="d_qtr_hawaii_tou_sch_p_pct" localSheetId="0">OFFSET('04d_tou_data_tables'!$B$51:$I$51,0,COUNTA('04d_tou_data_tables'!$B$47:$ZZ$47)-8,1,8)</definedName>
    <definedName name="d_qtr_hawaii_tou_sch_r" localSheetId="0">OFFSET('04d_tou_data_tables'!$B$32:$I$32,0,COUNTA('04d_tou_data_tables'!$B$30:$ZZ$30)-8,1,8)</definedName>
    <definedName name="d_qtr_hawaii_tou_sch_r_pct" localSheetId="0">OFFSET('04d_tou_data_tables'!$B$48:$I$48,0,COUNTA('04d_tou_data_tables'!$B$47:$ZZ$47)-8,1,8)</definedName>
    <definedName name="d_qtr_hawaii_tou_schs_p" localSheetId="0">OFFSET('04d_tou_data_tables'!$B$35:$I$35,0,COUNTA('04d_tou_data_tables'!$B$30:$ZZ$30)-8,1,8)</definedName>
    <definedName name="d_qtr_heco_ami_installed" localSheetId="0">OFFSET('04d_tou_data_tables'!$B$111:$I$111,0,COUNTA('04d_tou_data_tables'!$B$110:$ZZ$110)-8,1,8)</definedName>
    <definedName name="d_qtr_heco_ami_installed_pct" localSheetId="0">OFFSET('04d_tou_data_tables'!$B$112:$I$112,0,COUNTA('04d_tou_data_tables'!$B$110:$ZZ$110)-8,1,8)</definedName>
    <definedName name="d_qtr_heco_ami_installed_qtrs" localSheetId="0">OFFSET('04d_tou_data_tables'!$B$110:$I$110,0,COUNTA('04d_tou_data_tables'!$B$110:$ZZ$110)-8,1,8)</definedName>
    <definedName name="d_qtr_heco_toal_customers_p" localSheetId="0">OFFSET('04d_tou_data_tables'!$B$98:$I$98,0,COUNTA('04d_tou_data_tables'!$B$94:$ZZ$94)-8,1,8)</definedName>
    <definedName name="d_qtr_heco_total_customers" localSheetId="0">OFFSET('04d_tou_data_tables'!$B$101:$I$101,0,COUNTA('04d_tou_data_tables'!$B$94:$ZZ$94)-8,1,8)</definedName>
    <definedName name="d_qtr_heco_total_customers_f" localSheetId="0">OFFSET('04d_tou_data_tables'!$B$99:$I$99,0,COUNTA('04d_tou_data_tables'!$B$94:$ZZ$94)-8,1,8)</definedName>
    <definedName name="d_qtr_heco_total_customers_g" localSheetId="0">OFFSET('04d_tou_data_tables'!$B$96:$I$96,0,COUNTA('04d_tou_data_tables'!$B$94:$ZZ$94)-8,1,8)</definedName>
    <definedName name="d_qtr_heco_total_customers_h_k" localSheetId="0">OFFSET('04d_tou_data_tables'!$B$100:$I$100,0,COUNTA('04d_tou_data_tables'!$B$94:$ZZ$94)-8,1,8)</definedName>
    <definedName name="d_qtr_heco_total_customers_j" localSheetId="0">OFFSET('04d_tou_data_tables'!$B$97:$I$97,0,COUNTA('04d_tou_data_tables'!$B$94:$ZZ$94)-8,1,8)</definedName>
    <definedName name="d_qtr_heco_total_customers_qtrs" localSheetId="0">OFFSET('04d_tou_data_tables'!$B$94:$I$94,0,COUNTA('04d_tou_data_tables'!$B$94:$ZZ$94)-8,1,8)</definedName>
    <definedName name="d_qtr_heco_total_customers_r" localSheetId="0">OFFSET('04d_tou_data_tables'!$B$95:$I$95,0,COUNTA('04d_tou_data_tables'!$B$94:$ZZ$94)-8,1,8)</definedName>
    <definedName name="d_qtr_heco_tou_all_schs_pct" localSheetId="0">OFFSET('04d_tou_data_tables'!$B$108:$I$108,0,COUNTA('04d_tou_data_tables'!$B$103:$ZZ$103)-8,1,8)</definedName>
    <definedName name="d_qtr_heco_tou_customer_pct_qtrs" localSheetId="0">OFFSET('04d_tou_data_tables'!$B$103:$I$103,0,COUNTA('04d_tou_data_tables'!$B$103:$ZZ$103)-8,1,8)</definedName>
    <definedName name="d_qtr_heco_tou_customer_qtrs" localSheetId="0">OFFSET('04d_tou_data_tables'!$B$88:$I$88,0,COUNTA('04d_tou_data_tables'!$B$88:$ZZ$88)-8,1,8)</definedName>
    <definedName name="d_qtr_heco_tou_sch_g" localSheetId="0">OFFSET('04d_tou_data_tables'!$B$90:$I$90,0,COUNTA('04d_tou_data_tables'!$B$88:$ZZ$88)-8,1,8)</definedName>
    <definedName name="d_qtr_heco_tou_sch_g_pct" localSheetId="0">OFFSET('04d_tou_data_tables'!$B$105:$I$105,0,COUNTA('04d_tou_data_tables'!$B$103:$ZZ$103)-8,1,8)</definedName>
    <definedName name="d_qtr_heco_tou_sch_j" localSheetId="0">OFFSET('04d_tou_data_tables'!$B$91:$I$91,0,COUNTA('04d_tou_data_tables'!$B$88:$ZZ$88)-8,1,8)</definedName>
    <definedName name="d_qtr_heco_tou_sch_j_pct" localSheetId="0">OFFSET('04d_tou_data_tables'!$B$106:$I$106,0,COUNTA('04d_tou_data_tables'!$B$103:$ZZ$103)-8,1,8)</definedName>
    <definedName name="d_qtr_heco_tou_sch_p" localSheetId="0">OFFSET('04d_tou_data_tables'!$B$92:$I$92,0,COUNTA('04d_tou_data_tables'!$B$88:$ZZ$88)-8,1,8)</definedName>
    <definedName name="d_qtr_heco_tou_sch_p_pct" localSheetId="0">OFFSET('04d_tou_data_tables'!$B$107:$I$107,0,COUNTA('04d_tou_data_tables'!$B$103:$ZZ$103)-8,1,8)</definedName>
    <definedName name="d_qtr_heco_tou_sch_r" localSheetId="0">OFFSET('04d_tou_data_tables'!$B$89:$I$89,0,COUNTA('04d_tou_data_tables'!$B$88:$ZZ$88)-8,1,8)</definedName>
    <definedName name="d_qtr_heco_tou_sch_r_pct" localSheetId="0">OFFSET('04d_tou_data_tables'!$B$104:$I$104,0,COUNTA('04d_tou_data_tables'!$B$103:$ZZ$103)-8,1,8)</definedName>
    <definedName name="d_qtr_maui_ami_installed" localSheetId="0">OFFSET('04d_tou_data_tables'!$B$83:$I$83,0,COUNTA('04d_tou_data_tables'!$B$82:$ZZ$82)-8,1,8)</definedName>
    <definedName name="d_qtr_maui_ami_installed_pct" localSheetId="0">OFFSET('04d_tou_data_tables'!$B$84:$I$84,0,COUNTA('04d_tou_data_tables'!$B$82:$ZZ$82)-8,1,8)</definedName>
    <definedName name="d_qtr_maui_ami_installed_qtrs" localSheetId="0">OFFSET('04d_tou_data_tables'!$B$82:$I$82,0,COUNTA('04d_tou_data_tables'!$B$82:$ZZ$82)-8,1,8)</definedName>
    <definedName name="d_qtr_maui_toal_customers_p" localSheetId="0">OFFSET('04d_tou_data_tables'!$B$69:$I$69,0,COUNTA('04d_tou_data_tables'!$B$65:$ZZ$65)-8,1,8)</definedName>
    <definedName name="d_qtr_maui_total_customers" localSheetId="0">OFFSET('04d_tou_data_tables'!$B$72:$I$72,0,COUNTA('04d_tou_data_tables'!$B$65:$ZZ$65)-8,1,8)</definedName>
    <definedName name="d_qtr_maui_total_customers_f" localSheetId="0">OFFSET('04d_tou_data_tables'!$B$70:$I$70,0,COUNTA('04d_tou_data_tables'!$B$65:$ZZ$65)-8,1,8)</definedName>
    <definedName name="d_qtr_maui_total_customers_g" localSheetId="0">OFFSET('04d_tou_data_tables'!$B$67:$I$67,0,COUNTA('04d_tou_data_tables'!$B$65:$ZZ$65)-8,1,8)</definedName>
    <definedName name="d_qtr_maui_total_customers_h_k" localSheetId="0">OFFSET('04d_tou_data_tables'!$B$71:$I$71,0,COUNTA('04d_tou_data_tables'!$B$65:$ZZ$65)-8,1,8)</definedName>
    <definedName name="d_qtr_maui_total_customers_j" localSheetId="0">OFFSET('04d_tou_data_tables'!$B$68:$I$68,0,COUNTA('04d_tou_data_tables'!$B$65:$ZZ$65)-8,1,8)</definedName>
    <definedName name="d_qtr_maui_total_customers_qtrs" localSheetId="0">OFFSET('04d_tou_data_tables'!$B$65:$I$65,0,COUNTA('04d_tou_data_tables'!$B$65:$ZZ$65)-8,1,8)</definedName>
    <definedName name="d_qtr_maui_total_customers_r" localSheetId="0">OFFSET('04d_tou_data_tables'!$B$66:$I$66,0,COUNTA('04d_tou_data_tables'!$B$65:$ZZ$65)-8,1,8)</definedName>
    <definedName name="d_qtr_maui_tou_all_schs_pct" localSheetId="0">OFFSET('04d_tou_data_tables'!$B$80:$I$80,0,COUNTA('04d_tou_data_tables'!$B$75:$ZZ$75)-8,1,8)</definedName>
    <definedName name="d_qtr_maui_tou_customer_pct_qtrs" localSheetId="0">OFFSET('04d_tou_data_tables'!$B$75:$I$75,0,COUNTA('04d_tou_data_tables'!$B$75:$ZZ$75)-8,1,8)</definedName>
    <definedName name="d_qtr_maui_tou_customers" localSheetId="0">OFFSET('04d_tou_data_tables'!$B$59:$I$59,0,COUNTA('04d_tou_data_tables'!$B$58:$ZZ$58)-8,1,8)</definedName>
    <definedName name="d_qtr_maui_tou_customers_qtrs" localSheetId="0">OFFSET('04d_tou_data_tables'!$B$58:$I$58,0,COUNTA('04d_tou_data_tables'!$B$58:$ZZ$58)-8,1,8)</definedName>
    <definedName name="d_qtr_maui_tou_sch_g" localSheetId="0">OFFSET('04d_tou_data_tables'!$B$61:$I$61,0,COUNTA('04d_tou_data_tables'!$B$58:$ZZ$58)-8,1,8)</definedName>
    <definedName name="d_qtr_maui_tou_sch_g_pct" localSheetId="0">OFFSET('04d_tou_data_tables'!$B$77:$I$77,0,COUNTA('04d_tou_data_tables'!$B$75:$ZZ$75)-8,1,8)</definedName>
    <definedName name="d_qtr_maui_tou_sch_j" localSheetId="0">OFFSET('04d_tou_data_tables'!$B$62:$I$62,0,COUNTA('04d_tou_data_tables'!$B$58:$ZZ$58)-8,1,8)</definedName>
    <definedName name="d_qtr_maui_tou_sch_j_pct" localSheetId="0">OFFSET('04d_tou_data_tables'!$B$78:$I$78,0,COUNTA('04d_tou_data_tables'!$B$75:$ZZ$75)-8,1,8)</definedName>
    <definedName name="d_qtr_maui_tou_sch_p_pct" localSheetId="0">OFFSET('04d_tou_data_tables'!$B$79:$I$79,0,COUNTA('04d_tou_data_tables'!$B$75:$ZZ$75)-8,1,8)</definedName>
    <definedName name="d_qtr_maui_tou_sch_r" localSheetId="0">OFFSET('04d_tou_data_tables'!$B$60:$I$60,0,COUNTA('04d_tou_data_tables'!$B$58:$ZZ$58)-8,1,8)</definedName>
    <definedName name="d_qtr_maui_tou_sch_r_pct" localSheetId="0">OFFSET('04d_tou_data_tables'!$B$76:$I$76,0,COUNTA('04d_tou_data_tables'!$B$75:$ZZ$75)-8,1,8)</definedName>
    <definedName name="d_qtr_maui_tou_schs_p" localSheetId="0">OFFSET('04d_tou_data_tables'!$B$63:$I$63,0,COUNTA('04d_tou_data_tables'!$B$58:$ZZ$58)-8,1,8)</definedName>
    <definedName name="d_qtr_oahu_ami_installed" localSheetId="0">OFFSET('04d_tou_data_tables'!$B$27:$I$27,0,COUNTA('04d_tou_data_tables'!$B$26:$ZZ$26)-8,1,8)</definedName>
    <definedName name="d_qtr_oahu_ami_installed_pct" localSheetId="0">OFFSET('04d_tou_data_tables'!$B$28:$I$28,0,COUNTA('04d_tou_data_tables'!$B$26:$ZZ$26)-8,1,8)</definedName>
    <definedName name="d_qtr_oahu_ami_installed_qtrs" localSheetId="0">OFFSET('04d_tou_data_tables'!$B$26:$I$26,0,COUNTA('04d_tou_data_tables'!$B$26:$ZZ$26)-8,1,8)</definedName>
    <definedName name="d_qtr_oahu_toal_customers_p_with_ds_u_pt" localSheetId="0">OFFSET('04d_tou_data_tables'!$B$14:$I$14,0,COUNTA('04d_tou_data_tables'!$B$10:$ZZ$10)-8,1,8)</definedName>
    <definedName name="d_qtr_oahu_total_customers" localSheetId="0">OFFSET('04d_tou_data_tables'!$B$16:$I$16,0,COUNTA('04d_tou_data_tables'!$B$10:$ZZ$10)-8,1,8)</definedName>
    <definedName name="d_qtr_oahu_total_customers_f" localSheetId="0">OFFSET('04d_tou_data_tables'!$B$15:$I$15,0,COUNTA('04d_tou_data_tables'!$B$10:$ZZ$10)-8,1,8)</definedName>
    <definedName name="d_qtr_oahu_total_customers_g_gt" localSheetId="0">OFFSET('04d_tou_data_tables'!$B$12:$I$12,0,COUNTA('04d_tou_data_tables'!$B$10:$ZZ$10)-8,1,8)</definedName>
    <definedName name="d_qtr_oahu_total_customers_j_jt_ev_f" localSheetId="0">OFFSET('04d_tou_data_tables'!$B$13:$I$13,0,COUNTA('04d_tou_data_tables'!$B$10:$ZZ$10)-8,1,8)</definedName>
    <definedName name="d_qtr_oahu_total_customers_qtrs" localSheetId="0">OFFSET('04d_tou_data_tables'!$B$10:$I$10,0,COUNTA('04d_tou_data_tables'!$B$10:$ZZ$10)-8,1,8)</definedName>
    <definedName name="d_qtr_oahu_total_customers_r_rt" localSheetId="0">OFFSET('04d_tou_data_tables'!$B$11:$I$11,0,COUNTA('04d_tou_data_tables'!$B$10:$ZZ$10)-8,1,8)</definedName>
    <definedName name="d_qtr_oahu_tou_all_schs_pct" localSheetId="0">OFFSET('04d_tou_data_tables'!$B$24:$I$24,0,COUNTA('04d_tou_data_tables'!$B$19:$ZZ$19)-8,1,8)</definedName>
    <definedName name="d_qtr_oahu_tou_customer_pct_qtrs" localSheetId="0">OFFSET('04d_tou_data_tables'!$B$19:$I$19,0,COUNTA('04d_tou_data_tables'!$B$19:$ZZ$19)-8,1,8)</definedName>
    <definedName name="d_qtr_oahu_tou_customers" localSheetId="0">OFFSET('04d_tou_data_tables'!$B$4:$I$4,0,COUNTA('04d_tou_data_tables'!$B$3:$ZZ$3)-8,1,8)</definedName>
    <definedName name="d_qtr_oahu_tou_customers_qtrs" localSheetId="0">OFFSET('04d_tou_data_tables'!$B$3:$I$3,0,COUNTA('04d_tou_data_tables'!$B$3:$ZZ$3)-8,1,8)</definedName>
    <definedName name="d_qtr_oahu_tou_sch_g" localSheetId="0">OFFSET('04d_tou_data_tables'!$B$6:$I$6,0,COUNTA('04d_tou_data_tables'!$B$3:$ZZ$3)-8,1,8)</definedName>
    <definedName name="d_qtr_oahu_tou_sch_g_pct" localSheetId="0">OFFSET('04d_tou_data_tables'!$B$21:$I$21,0,COUNTA('04d_tou_data_tables'!$B$19:$ZZ$19)-8,1,8)</definedName>
    <definedName name="d_qtr_oahu_tou_sch_j" localSheetId="0">OFFSET('04d_tou_data_tables'!$B$7:$I$7,0,COUNTA('04d_tou_data_tables'!$B$3:$ZZ$3)-8,1,8)</definedName>
    <definedName name="d_qtr_oahu_tou_sch_j_pct" localSheetId="0">OFFSET('04d_tou_data_tables'!$B$22:$I$22,0,COUNTA('04d_tou_data_tables'!$B$19:$ZZ$19)-8,1,8)</definedName>
    <definedName name="d_qtr_oahu_tou_sch_r" localSheetId="0">OFFSET('04d_tou_data_tables'!$B$5:$I$5,0,COUNTA('04d_tou_data_tables'!$B$3:$ZZ$3)-8,1,8)</definedName>
    <definedName name="d_qtr_oahu_tou_sch_r_pct" localSheetId="0">OFFSET('04d_tou_data_tables'!$B$20:$I$20,0,COUNTA('04d_tou_data_tables'!$B$19:$ZZ$19)-8,1,8)</definedName>
    <definedName name="d_qtr_oahu_tou_schs_ds_p_u" localSheetId="0">OFFSET('04d_tou_data_tables'!$B$8:$I$8,0,COUNTA('04d_tou_data_tables'!$B$3:$ZZ$3)-8,1,8)</definedName>
    <definedName name="d_qtr_oahu_tou_schs_ds_p_u_pct" localSheetId="0">OFFSET('04d_tou_data_tables'!$B$23:$I$23,0,COUNTA('04d_tou_data_tables'!$B$19:$ZZ$19)-8,1,8)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8" i="1" l="1"/>
  <c r="AU5" i="1"/>
  <c r="AU66" i="1" l="1"/>
  <c r="AU68" i="1"/>
  <c r="AU70" i="1"/>
  <c r="AU42" i="1"/>
  <c r="AU41" i="1"/>
  <c r="AU98" i="1" s="1"/>
  <c r="AU40" i="1"/>
  <c r="AU50" i="1"/>
  <c r="AU39" i="1"/>
  <c r="AU38" i="1"/>
  <c r="AU11" i="1"/>
  <c r="AU14" i="1"/>
  <c r="AU23" i="1" s="1"/>
  <c r="AU13" i="1"/>
  <c r="AU97" i="1" s="1"/>
  <c r="AU12" i="1"/>
  <c r="AU16" i="1" s="1"/>
  <c r="AU59" i="1"/>
  <c r="AU63" i="1"/>
  <c r="AU60" i="1"/>
  <c r="AU34" i="1"/>
  <c r="AU32" i="1"/>
  <c r="AU4" i="1"/>
  <c r="AU111" i="1"/>
  <c r="AU95" i="1"/>
  <c r="AU96" i="1"/>
  <c r="AU99" i="1"/>
  <c r="AU100" i="1"/>
  <c r="AU89" i="1"/>
  <c r="AU90" i="1"/>
  <c r="AU91" i="1"/>
  <c r="AU92" i="1"/>
  <c r="AU76" i="1"/>
  <c r="AU77" i="1"/>
  <c r="AU78" i="1"/>
  <c r="AU79" i="1"/>
  <c r="AU49" i="1"/>
  <c r="AU31" i="1"/>
  <c r="AU20" i="1"/>
  <c r="AU22" i="1"/>
  <c r="AT12" i="1"/>
  <c r="AT66" i="1"/>
  <c r="AT68" i="1"/>
  <c r="AT38" i="1"/>
  <c r="AT40" i="1"/>
  <c r="AT39" i="1"/>
  <c r="AT13" i="1"/>
  <c r="AT11" i="1"/>
  <c r="AT14" i="1"/>
  <c r="AT70" i="1"/>
  <c r="AT42" i="1"/>
  <c r="AT41" i="1"/>
  <c r="AU72" i="1" l="1"/>
  <c r="AU84" i="1" s="1"/>
  <c r="AU80" i="1"/>
  <c r="AU44" i="1"/>
  <c r="AU56" i="1" s="1"/>
  <c r="AU51" i="1"/>
  <c r="AU107" i="1"/>
  <c r="AU52" i="1"/>
  <c r="AU48" i="1"/>
  <c r="AU101" i="1"/>
  <c r="AU112" i="1" s="1"/>
  <c r="AU104" i="1"/>
  <c r="AU21" i="1"/>
  <c r="AU24" i="1"/>
  <c r="AU105" i="1"/>
  <c r="AU28" i="1"/>
  <c r="AU108" i="1"/>
  <c r="AU106" i="1"/>
  <c r="AT95" i="1"/>
  <c r="AT96" i="1"/>
  <c r="AT97" i="1"/>
  <c r="AT98" i="1"/>
  <c r="AT99" i="1"/>
  <c r="AT100" i="1"/>
  <c r="AT89" i="1"/>
  <c r="AT90" i="1"/>
  <c r="AT91" i="1"/>
  <c r="AT92" i="1"/>
  <c r="AT63" i="1"/>
  <c r="AT60" i="1"/>
  <c r="AT59" i="1"/>
  <c r="AT34" i="1"/>
  <c r="AT32" i="1"/>
  <c r="AT31" i="1" s="1"/>
  <c r="AT16" i="1"/>
  <c r="AT5" i="1"/>
  <c r="AT4" i="1" s="1"/>
  <c r="AT111" i="1" l="1"/>
  <c r="AT104" i="1"/>
  <c r="AT105" i="1"/>
  <c r="AT106" i="1"/>
  <c r="AT107" i="1"/>
  <c r="AT108" i="1"/>
  <c r="AT76" i="1"/>
  <c r="AT77" i="1"/>
  <c r="AT78" i="1"/>
  <c r="AT79" i="1"/>
  <c r="AT80" i="1"/>
  <c r="AT72" i="1"/>
  <c r="AT84" i="1" s="1"/>
  <c r="AT48" i="1"/>
  <c r="AT49" i="1"/>
  <c r="AT50" i="1"/>
  <c r="AT51" i="1"/>
  <c r="AT52" i="1"/>
  <c r="AT44" i="1"/>
  <c r="AT28" i="1"/>
  <c r="AT20" i="1"/>
  <c r="AT21" i="1"/>
  <c r="AT22" i="1"/>
  <c r="AT23" i="1"/>
  <c r="AT24" i="1"/>
  <c r="K213" i="1"/>
  <c r="L223" i="1"/>
  <c r="L213" i="1"/>
  <c r="L198" i="1"/>
  <c r="L181" i="1"/>
  <c r="L182" i="1"/>
  <c r="L210" i="1" s="1"/>
  <c r="L183" i="1"/>
  <c r="L184" i="1"/>
  <c r="L180" i="1"/>
  <c r="L190" i="1" s="1"/>
  <c r="L174" i="1"/>
  <c r="L175" i="1"/>
  <c r="L176" i="1"/>
  <c r="L177" i="1"/>
  <c r="L173" i="1"/>
  <c r="L170" i="1"/>
  <c r="L169" i="1"/>
  <c r="L146" i="1"/>
  <c r="L147" i="1"/>
  <c r="L163" i="1" s="1"/>
  <c r="L148" i="1"/>
  <c r="L164" i="1" s="1"/>
  <c r="L149" i="1"/>
  <c r="L145" i="1"/>
  <c r="L125" i="1"/>
  <c r="L126" i="1"/>
  <c r="L127" i="1"/>
  <c r="L211" i="1" s="1"/>
  <c r="L128" i="1"/>
  <c r="L212" i="1" s="1"/>
  <c r="L124" i="1"/>
  <c r="L133" i="1" s="1"/>
  <c r="L197" i="1"/>
  <c r="L202" i="1"/>
  <c r="L203" i="1"/>
  <c r="L204" i="1"/>
  <c r="L162" i="1"/>
  <c r="L166" i="1"/>
  <c r="L158" i="1"/>
  <c r="L154" i="1"/>
  <c r="L155" i="1"/>
  <c r="L156" i="1"/>
  <c r="L157" i="1"/>
  <c r="L153" i="1"/>
  <c r="L141" i="1"/>
  <c r="L140" i="1"/>
  <c r="L134" i="1"/>
  <c r="L135" i="1"/>
  <c r="L136" i="1"/>
  <c r="L119" i="1"/>
  <c r="L120" i="1"/>
  <c r="L121" i="1"/>
  <c r="L118" i="1"/>
  <c r="L117" i="1"/>
  <c r="AS66" i="1"/>
  <c r="AS38" i="1"/>
  <c r="AS40" i="1"/>
  <c r="AS42" i="1"/>
  <c r="AS11" i="1"/>
  <c r="AS14" i="1"/>
  <c r="AS13" i="1"/>
  <c r="AS12" i="1"/>
  <c r="AS63" i="1"/>
  <c r="AS60" i="1"/>
  <c r="AS34" i="1"/>
  <c r="AS31" i="1" s="1"/>
  <c r="AS32" i="1"/>
  <c r="AS5" i="1"/>
  <c r="AT101" i="1" l="1"/>
  <c r="AT112" i="1" s="1"/>
  <c r="AT56" i="1"/>
  <c r="L192" i="1"/>
  <c r="L193" i="1"/>
  <c r="L194" i="1"/>
  <c r="L205" i="1"/>
  <c r="L165" i="1"/>
  <c r="L218" i="1"/>
  <c r="L208" i="1"/>
  <c r="L216" i="1" s="1"/>
  <c r="L137" i="1"/>
  <c r="L191" i="1"/>
  <c r="L209" i="1"/>
  <c r="L219" i="1"/>
  <c r="AS59" i="1"/>
  <c r="L224" i="1" l="1"/>
  <c r="L220" i="1"/>
  <c r="L217" i="1"/>
  <c r="AS111" i="1"/>
  <c r="AS95" i="1"/>
  <c r="AS96" i="1"/>
  <c r="AS97" i="1"/>
  <c r="AS98" i="1"/>
  <c r="AS99" i="1"/>
  <c r="AS100" i="1"/>
  <c r="AS89" i="1"/>
  <c r="AS90" i="1"/>
  <c r="AS91" i="1"/>
  <c r="AS92" i="1"/>
  <c r="AS76" i="1"/>
  <c r="AS77" i="1"/>
  <c r="AS78" i="1"/>
  <c r="AS79" i="1"/>
  <c r="AS80" i="1"/>
  <c r="AS72" i="1"/>
  <c r="AS84" i="1" s="1"/>
  <c r="AS48" i="1"/>
  <c r="AS49" i="1"/>
  <c r="AS50" i="1"/>
  <c r="AS51" i="1"/>
  <c r="AS52" i="1"/>
  <c r="AS44" i="1"/>
  <c r="AS56" i="1" s="1"/>
  <c r="AS20" i="1"/>
  <c r="AS21" i="1"/>
  <c r="AS22" i="1"/>
  <c r="AS23" i="1"/>
  <c r="AS24" i="1"/>
  <c r="AS16" i="1"/>
  <c r="AS28" i="1" s="1"/>
  <c r="AS4" i="1"/>
  <c r="AQ40" i="1"/>
  <c r="AQ39" i="1"/>
  <c r="AQ38" i="1"/>
  <c r="AS104" i="1" l="1"/>
  <c r="AS107" i="1"/>
  <c r="AS106" i="1"/>
  <c r="AS101" i="1"/>
  <c r="AS112" i="1" s="1"/>
  <c r="AS105" i="1"/>
  <c r="AS108" i="1"/>
  <c r="AR68" i="1"/>
  <c r="AR80" i="1" s="1"/>
  <c r="AR66" i="1"/>
  <c r="AR40" i="1"/>
  <c r="AR50" i="1" s="1"/>
  <c r="AR39" i="1"/>
  <c r="AR49" i="1" s="1"/>
  <c r="AR38" i="1"/>
  <c r="AR48" i="1" s="1"/>
  <c r="AR11" i="1"/>
  <c r="AR20" i="1" s="1"/>
  <c r="AR16" i="1"/>
  <c r="AR14" i="1"/>
  <c r="AR23" i="1" s="1"/>
  <c r="AR13" i="1"/>
  <c r="AR22" i="1" s="1"/>
  <c r="AR12" i="1"/>
  <c r="AR59" i="1"/>
  <c r="AR31" i="1"/>
  <c r="AR111" i="1"/>
  <c r="AR89" i="1"/>
  <c r="AR90" i="1"/>
  <c r="AR91" i="1"/>
  <c r="AR92" i="1"/>
  <c r="AR95" i="1"/>
  <c r="AR96" i="1"/>
  <c r="AR98" i="1"/>
  <c r="AR99" i="1"/>
  <c r="AR100" i="1"/>
  <c r="AR76" i="1"/>
  <c r="AR77" i="1"/>
  <c r="AR79" i="1"/>
  <c r="AR51" i="1"/>
  <c r="AR52" i="1"/>
  <c r="AR21" i="1"/>
  <c r="AR4" i="1"/>
  <c r="AQ111" i="1"/>
  <c r="AQ100" i="1"/>
  <c r="AQ99" i="1"/>
  <c r="AR78" i="1" l="1"/>
  <c r="AR72" i="1"/>
  <c r="AR84" i="1" s="1"/>
  <c r="AR44" i="1"/>
  <c r="AR56" i="1" s="1"/>
  <c r="AR28" i="1"/>
  <c r="AR97" i="1"/>
  <c r="AR106" i="1" s="1"/>
  <c r="AR24" i="1"/>
  <c r="AR101" i="1"/>
  <c r="AR112" i="1" s="1"/>
  <c r="AR105" i="1"/>
  <c r="AR107" i="1"/>
  <c r="AR104" i="1"/>
  <c r="AQ44" i="1"/>
  <c r="AQ56" i="1" s="1"/>
  <c r="AQ14" i="1"/>
  <c r="AQ98" i="1" s="1"/>
  <c r="AQ13" i="1"/>
  <c r="AQ22" i="1" s="1"/>
  <c r="AQ12" i="1"/>
  <c r="AQ21" i="1" s="1"/>
  <c r="AQ11" i="1"/>
  <c r="AQ68" i="1"/>
  <c r="AQ97" i="1" s="1"/>
  <c r="AQ66" i="1"/>
  <c r="AQ63" i="1"/>
  <c r="AQ62" i="1"/>
  <c r="AQ61" i="1"/>
  <c r="AQ60" i="1"/>
  <c r="AQ35" i="1"/>
  <c r="AQ51" i="1" s="1"/>
  <c r="AQ34" i="1"/>
  <c r="AQ50" i="1" s="1"/>
  <c r="AQ33" i="1"/>
  <c r="AQ49" i="1" s="1"/>
  <c r="AQ32" i="1"/>
  <c r="AQ8" i="1"/>
  <c r="AQ5" i="1"/>
  <c r="AQ4" i="1" s="1"/>
  <c r="AP111" i="1"/>
  <c r="AP100" i="1"/>
  <c r="AP99" i="1"/>
  <c r="AP98" i="1"/>
  <c r="AP97" i="1"/>
  <c r="AP96" i="1"/>
  <c r="AP95" i="1"/>
  <c r="AP92" i="1"/>
  <c r="AP107" i="1" s="1"/>
  <c r="AP91" i="1"/>
  <c r="AP106" i="1" s="1"/>
  <c r="AP90" i="1"/>
  <c r="AP89" i="1"/>
  <c r="AP104" i="1" s="1"/>
  <c r="AP24" i="1"/>
  <c r="AP23" i="1"/>
  <c r="AP22" i="1"/>
  <c r="AP21" i="1"/>
  <c r="AP20" i="1"/>
  <c r="AP52" i="1"/>
  <c r="AP51" i="1"/>
  <c r="AP50" i="1"/>
  <c r="AP49" i="1"/>
  <c r="AP48" i="1"/>
  <c r="AP80" i="1"/>
  <c r="AP79" i="1"/>
  <c r="AP78" i="1"/>
  <c r="AP77" i="1"/>
  <c r="AP76" i="1"/>
  <c r="AP72" i="1"/>
  <c r="AP84" i="1" s="1"/>
  <c r="AP44" i="1"/>
  <c r="AP56" i="1" s="1"/>
  <c r="AR108" i="1" l="1"/>
  <c r="AQ16" i="1"/>
  <c r="AQ28" i="1" s="1"/>
  <c r="AQ23" i="1"/>
  <c r="AQ89" i="1"/>
  <c r="AQ80" i="1"/>
  <c r="AQ76" i="1"/>
  <c r="AQ59" i="1"/>
  <c r="AQ90" i="1"/>
  <c r="AQ77" i="1"/>
  <c r="AQ95" i="1"/>
  <c r="AQ20" i="1"/>
  <c r="AQ24" i="1"/>
  <c r="AP108" i="1"/>
  <c r="AQ78" i="1"/>
  <c r="AQ91" i="1"/>
  <c r="AQ106" i="1" s="1"/>
  <c r="AQ96" i="1"/>
  <c r="AP105" i="1"/>
  <c r="AQ52" i="1"/>
  <c r="AQ48" i="1"/>
  <c r="AQ31" i="1"/>
  <c r="AQ79" i="1"/>
  <c r="AQ92" i="1"/>
  <c r="AQ107" i="1" s="1"/>
  <c r="AQ72" i="1"/>
  <c r="AP16" i="1"/>
  <c r="AP28" i="1" s="1"/>
  <c r="AP59" i="1"/>
  <c r="AP31" i="1"/>
  <c r="AP4" i="1"/>
  <c r="AQ105" i="1" l="1"/>
  <c r="AQ108" i="1"/>
  <c r="AQ104" i="1"/>
  <c r="AQ84" i="1"/>
  <c r="AQ101" i="1"/>
  <c r="AQ112" i="1" s="1"/>
  <c r="AP101" i="1"/>
  <c r="AP112" i="1" s="1"/>
  <c r="K141" i="1" l="1"/>
  <c r="AO111" i="1"/>
  <c r="AN111" i="1"/>
  <c r="AM111" i="1"/>
  <c r="AO28" i="1"/>
  <c r="AN28" i="1"/>
  <c r="AM28" i="1"/>
  <c r="AO56" i="1"/>
  <c r="AN56" i="1"/>
  <c r="AM56" i="1"/>
  <c r="AO84" i="1"/>
  <c r="AN84" i="1"/>
  <c r="AM84" i="1"/>
  <c r="K197" i="1"/>
  <c r="K169" i="1"/>
  <c r="K140" i="1"/>
  <c r="K186" i="1"/>
  <c r="K184" i="1"/>
  <c r="K183" i="1"/>
  <c r="K182" i="1"/>
  <c r="K181" i="1"/>
  <c r="K180" i="1"/>
  <c r="K177" i="1"/>
  <c r="K193" i="1" s="1"/>
  <c r="K175" i="1"/>
  <c r="K173" i="1"/>
  <c r="K153" i="1"/>
  <c r="K158" i="1"/>
  <c r="K157" i="1"/>
  <c r="K156" i="1"/>
  <c r="K155" i="1"/>
  <c r="K154" i="1"/>
  <c r="K149" i="1"/>
  <c r="K147" i="1"/>
  <c r="K203" i="1" s="1"/>
  <c r="K145" i="1"/>
  <c r="K128" i="1"/>
  <c r="K127" i="1"/>
  <c r="K126" i="1"/>
  <c r="K210" i="1" s="1"/>
  <c r="K125" i="1"/>
  <c r="K124" i="1"/>
  <c r="K121" i="1"/>
  <c r="K136" i="1" s="1"/>
  <c r="K120" i="1"/>
  <c r="K135" i="1" s="1"/>
  <c r="K119" i="1"/>
  <c r="K134" i="1" s="1"/>
  <c r="K118" i="1"/>
  <c r="AO101" i="1"/>
  <c r="AO112" i="1" s="1"/>
  <c r="AO100" i="1"/>
  <c r="AO99" i="1"/>
  <c r="AO98" i="1"/>
  <c r="AO97" i="1"/>
  <c r="AO96" i="1"/>
  <c r="AO95" i="1"/>
  <c r="AN101" i="1"/>
  <c r="AN100" i="1"/>
  <c r="AN99" i="1"/>
  <c r="AN98" i="1"/>
  <c r="AN97" i="1"/>
  <c r="AN96" i="1"/>
  <c r="AN95" i="1"/>
  <c r="AM101" i="1"/>
  <c r="AM100" i="1"/>
  <c r="AM99" i="1"/>
  <c r="AM98" i="1"/>
  <c r="AM97" i="1"/>
  <c r="AM96" i="1"/>
  <c r="AM95" i="1"/>
  <c r="AO92" i="1"/>
  <c r="AO90" i="1"/>
  <c r="AN92" i="1"/>
  <c r="AN90" i="1"/>
  <c r="AM92" i="1"/>
  <c r="AM90" i="1"/>
  <c r="AO79" i="1"/>
  <c r="AO77" i="1"/>
  <c r="AN79" i="1"/>
  <c r="AN77" i="1"/>
  <c r="AM79" i="1"/>
  <c r="AM77" i="1"/>
  <c r="AO51" i="1"/>
  <c r="AO49" i="1"/>
  <c r="AN51" i="1"/>
  <c r="AN49" i="1"/>
  <c r="AM51" i="1"/>
  <c r="AM49" i="1"/>
  <c r="AO24" i="1"/>
  <c r="AO23" i="1"/>
  <c r="AO22" i="1"/>
  <c r="AO21" i="1"/>
  <c r="AO20" i="1"/>
  <c r="AN24" i="1"/>
  <c r="AN23" i="1"/>
  <c r="AN22" i="1"/>
  <c r="AN21" i="1"/>
  <c r="AN20" i="1"/>
  <c r="AM24" i="1"/>
  <c r="AM23" i="1"/>
  <c r="AM22" i="1"/>
  <c r="AM21" i="1"/>
  <c r="AM20" i="1"/>
  <c r="AO62" i="1"/>
  <c r="K176" i="1" s="1"/>
  <c r="K192" i="1" s="1"/>
  <c r="AN62" i="1"/>
  <c r="AN78" i="1" s="1"/>
  <c r="AM62" i="1"/>
  <c r="AM78" i="1" s="1"/>
  <c r="AO60" i="1"/>
  <c r="AN60" i="1"/>
  <c r="AM60" i="1"/>
  <c r="AO34" i="1"/>
  <c r="K148" i="1" s="1"/>
  <c r="AN34" i="1"/>
  <c r="AN50" i="1" s="1"/>
  <c r="AM34" i="1"/>
  <c r="AM50" i="1" s="1"/>
  <c r="AO32" i="1"/>
  <c r="AO52" i="1" s="1"/>
  <c r="AN32" i="1"/>
  <c r="AM32" i="1"/>
  <c r="AM48" i="1" s="1"/>
  <c r="AO4" i="1"/>
  <c r="K117" i="1" s="1"/>
  <c r="AN4" i="1"/>
  <c r="AM4" i="1"/>
  <c r="AO89" i="1" l="1"/>
  <c r="K209" i="1"/>
  <c r="K217" i="1" s="1"/>
  <c r="AN52" i="1"/>
  <c r="AO78" i="1"/>
  <c r="K165" i="1"/>
  <c r="K191" i="1"/>
  <c r="AM89" i="1"/>
  <c r="AO50" i="1"/>
  <c r="AO107" i="1"/>
  <c r="K137" i="1"/>
  <c r="K163" i="1"/>
  <c r="K211" i="1"/>
  <c r="K170" i="1"/>
  <c r="AN112" i="1"/>
  <c r="AN89" i="1"/>
  <c r="AN104" i="1" s="1"/>
  <c r="AN107" i="1"/>
  <c r="K212" i="1"/>
  <c r="K164" i="1"/>
  <c r="K204" i="1"/>
  <c r="K218" i="1" s="1"/>
  <c r="K146" i="1"/>
  <c r="AM52" i="1"/>
  <c r="AN76" i="1"/>
  <c r="AN80" i="1"/>
  <c r="AM91" i="1"/>
  <c r="AN91" i="1"/>
  <c r="AO91" i="1"/>
  <c r="AO108" i="1" s="1"/>
  <c r="AM106" i="1"/>
  <c r="AM112" i="1"/>
  <c r="K174" i="1"/>
  <c r="K194" i="1"/>
  <c r="K205" i="1"/>
  <c r="K198" i="1"/>
  <c r="AM80" i="1"/>
  <c r="AN48" i="1"/>
  <c r="AO76" i="1"/>
  <c r="AO80" i="1"/>
  <c r="AM107" i="1"/>
  <c r="AO105" i="1"/>
  <c r="K133" i="1"/>
  <c r="K208" i="1"/>
  <c r="K224" i="1" s="1"/>
  <c r="K223" i="1"/>
  <c r="AM76" i="1"/>
  <c r="AM105" i="1"/>
  <c r="K219" i="1"/>
  <c r="AO48" i="1"/>
  <c r="AM104" i="1"/>
  <c r="AN105" i="1"/>
  <c r="AO106" i="1"/>
  <c r="AO104" i="1"/>
  <c r="K190" i="1"/>
  <c r="AN108" i="1"/>
  <c r="AN106" i="1"/>
  <c r="AM108" i="1"/>
  <c r="B193" i="1"/>
  <c r="J194" i="1"/>
  <c r="I194" i="1"/>
  <c r="H194" i="1"/>
  <c r="G194" i="1"/>
  <c r="F194" i="1"/>
  <c r="E194" i="1"/>
  <c r="D194" i="1"/>
  <c r="C194" i="1"/>
  <c r="B194" i="1"/>
  <c r="J166" i="1"/>
  <c r="I166" i="1"/>
  <c r="H166" i="1"/>
  <c r="G166" i="1"/>
  <c r="F166" i="1"/>
  <c r="E166" i="1"/>
  <c r="D166" i="1"/>
  <c r="C166" i="1"/>
  <c r="B166" i="1"/>
  <c r="J137" i="1"/>
  <c r="I137" i="1"/>
  <c r="H137" i="1"/>
  <c r="G137" i="1"/>
  <c r="F137" i="1"/>
  <c r="E137" i="1"/>
  <c r="D137" i="1"/>
  <c r="C137" i="1"/>
  <c r="B137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J223" i="1"/>
  <c r="I223" i="1"/>
  <c r="C196" i="1"/>
  <c r="D196" i="1" s="1"/>
  <c r="E196" i="1" s="1"/>
  <c r="F196" i="1" s="1"/>
  <c r="G196" i="1" s="1"/>
  <c r="H196" i="1" s="1"/>
  <c r="I196" i="1" s="1"/>
  <c r="J196" i="1" s="1"/>
  <c r="J198" i="1"/>
  <c r="I198" i="1"/>
  <c r="J141" i="1"/>
  <c r="I141" i="1"/>
  <c r="J170" i="1"/>
  <c r="I170" i="1"/>
  <c r="C168" i="1"/>
  <c r="D168" i="1" s="1"/>
  <c r="E168" i="1" s="1"/>
  <c r="F168" i="1" s="1"/>
  <c r="G168" i="1" s="1"/>
  <c r="H168" i="1" s="1"/>
  <c r="I168" i="1" s="1"/>
  <c r="J168" i="1" s="1"/>
  <c r="C222" i="1"/>
  <c r="D222" i="1" s="1"/>
  <c r="E222" i="1" s="1"/>
  <c r="F222" i="1" s="1"/>
  <c r="G222" i="1" s="1"/>
  <c r="H222" i="1" s="1"/>
  <c r="I222" i="1" s="1"/>
  <c r="J222" i="1" s="1"/>
  <c r="C215" i="1"/>
  <c r="D215" i="1" s="1"/>
  <c r="E215" i="1" s="1"/>
  <c r="F215" i="1" s="1"/>
  <c r="G215" i="1" s="1"/>
  <c r="H215" i="1" s="1"/>
  <c r="I215" i="1" s="1"/>
  <c r="J215" i="1" s="1"/>
  <c r="C207" i="1"/>
  <c r="D207" i="1" s="1"/>
  <c r="E207" i="1" s="1"/>
  <c r="F207" i="1" s="1"/>
  <c r="G207" i="1" s="1"/>
  <c r="H207" i="1" s="1"/>
  <c r="I207" i="1" s="1"/>
  <c r="J207" i="1" s="1"/>
  <c r="C139" i="1"/>
  <c r="D139" i="1" s="1"/>
  <c r="E139" i="1" s="1"/>
  <c r="F139" i="1" s="1"/>
  <c r="G139" i="1" s="1"/>
  <c r="H139" i="1" s="1"/>
  <c r="I139" i="1" s="1"/>
  <c r="J139" i="1" s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L84" i="1"/>
  <c r="AK84" i="1"/>
  <c r="AJ84" i="1"/>
  <c r="AI84" i="1"/>
  <c r="AH84" i="1"/>
  <c r="AG84" i="1"/>
  <c r="AF84" i="1"/>
  <c r="AE84" i="1"/>
  <c r="AD84" i="1"/>
  <c r="AL56" i="1"/>
  <c r="AK56" i="1"/>
  <c r="AJ56" i="1"/>
  <c r="AI56" i="1"/>
  <c r="AH56" i="1"/>
  <c r="AG56" i="1"/>
  <c r="AF56" i="1"/>
  <c r="AE56" i="1"/>
  <c r="AD56" i="1"/>
  <c r="AL28" i="1"/>
  <c r="AK28" i="1"/>
  <c r="AJ28" i="1"/>
  <c r="AI28" i="1"/>
  <c r="AH28" i="1"/>
  <c r="AG28" i="1"/>
  <c r="AF28" i="1"/>
  <c r="AE28" i="1"/>
  <c r="AD28" i="1"/>
  <c r="J212" i="1"/>
  <c r="I212" i="1"/>
  <c r="H212" i="1"/>
  <c r="G212" i="1"/>
  <c r="F212" i="1"/>
  <c r="E212" i="1"/>
  <c r="D212" i="1"/>
  <c r="C212" i="1"/>
  <c r="B212" i="1"/>
  <c r="J211" i="1"/>
  <c r="I211" i="1"/>
  <c r="H211" i="1"/>
  <c r="G211" i="1"/>
  <c r="F211" i="1"/>
  <c r="E211" i="1"/>
  <c r="D211" i="1"/>
  <c r="C211" i="1"/>
  <c r="B211" i="1"/>
  <c r="J210" i="1"/>
  <c r="I210" i="1"/>
  <c r="H210" i="1"/>
  <c r="G210" i="1"/>
  <c r="F210" i="1"/>
  <c r="E210" i="1"/>
  <c r="D210" i="1"/>
  <c r="C210" i="1"/>
  <c r="B210" i="1"/>
  <c r="J209" i="1"/>
  <c r="I209" i="1"/>
  <c r="H209" i="1"/>
  <c r="G209" i="1"/>
  <c r="F209" i="1"/>
  <c r="E209" i="1"/>
  <c r="D209" i="1"/>
  <c r="C209" i="1"/>
  <c r="B209" i="1"/>
  <c r="J208" i="1"/>
  <c r="I208" i="1"/>
  <c r="H208" i="1"/>
  <c r="G208" i="1"/>
  <c r="G213" i="1" s="1"/>
  <c r="F208" i="1"/>
  <c r="E208" i="1"/>
  <c r="D208" i="1"/>
  <c r="D213" i="1"/>
  <c r="C208" i="1"/>
  <c r="B208" i="1"/>
  <c r="J205" i="1"/>
  <c r="J219" i="1"/>
  <c r="I205" i="1"/>
  <c r="I219" i="1" s="1"/>
  <c r="H205" i="1"/>
  <c r="G205" i="1"/>
  <c r="G219" i="1" s="1"/>
  <c r="F205" i="1"/>
  <c r="F219" i="1" s="1"/>
  <c r="E205" i="1"/>
  <c r="E219" i="1"/>
  <c r="D205" i="1"/>
  <c r="D219" i="1" s="1"/>
  <c r="C205" i="1"/>
  <c r="C219" i="1" s="1"/>
  <c r="B205" i="1"/>
  <c r="B219" i="1"/>
  <c r="J204" i="1"/>
  <c r="J218" i="1" s="1"/>
  <c r="I204" i="1"/>
  <c r="H204" i="1"/>
  <c r="H218" i="1" s="1"/>
  <c r="G204" i="1"/>
  <c r="G218" i="1" s="1"/>
  <c r="F204" i="1"/>
  <c r="F218" i="1"/>
  <c r="E204" i="1"/>
  <c r="E218" i="1" s="1"/>
  <c r="D204" i="1"/>
  <c r="D218" i="1" s="1"/>
  <c r="C204" i="1"/>
  <c r="C218" i="1"/>
  <c r="B204" i="1"/>
  <c r="B218" i="1" s="1"/>
  <c r="J203" i="1"/>
  <c r="J217" i="1" s="1"/>
  <c r="I203" i="1"/>
  <c r="I217" i="1" s="1"/>
  <c r="H203" i="1"/>
  <c r="H217" i="1" s="1"/>
  <c r="G203" i="1"/>
  <c r="G217" i="1"/>
  <c r="F203" i="1"/>
  <c r="F217" i="1" s="1"/>
  <c r="E203" i="1"/>
  <c r="E217" i="1" s="1"/>
  <c r="D203" i="1"/>
  <c r="D217" i="1"/>
  <c r="C203" i="1"/>
  <c r="C217" i="1" s="1"/>
  <c r="B203" i="1"/>
  <c r="B217" i="1" s="1"/>
  <c r="J202" i="1"/>
  <c r="I202" i="1"/>
  <c r="I220" i="1" s="1"/>
  <c r="H202" i="1"/>
  <c r="H216" i="1"/>
  <c r="G202" i="1"/>
  <c r="G220" i="1" s="1"/>
  <c r="F202" i="1"/>
  <c r="F220" i="1" s="1"/>
  <c r="E202" i="1"/>
  <c r="E216" i="1"/>
  <c r="D202" i="1"/>
  <c r="D220" i="1" s="1"/>
  <c r="C202" i="1"/>
  <c r="C216" i="1" s="1"/>
  <c r="B202" i="1"/>
  <c r="C201" i="1"/>
  <c r="D201" i="1" s="1"/>
  <c r="E201" i="1" s="1"/>
  <c r="F201" i="1" s="1"/>
  <c r="G201" i="1" s="1"/>
  <c r="H201" i="1" s="1"/>
  <c r="I201" i="1" s="1"/>
  <c r="J201" i="1" s="1"/>
  <c r="AL101" i="1"/>
  <c r="AK101" i="1"/>
  <c r="AJ101" i="1"/>
  <c r="AI101" i="1"/>
  <c r="AH101" i="1"/>
  <c r="AG101" i="1"/>
  <c r="AF101" i="1"/>
  <c r="AF112" i="1" s="1"/>
  <c r="AE101" i="1"/>
  <c r="AD101" i="1"/>
  <c r="AD112" i="1" s="1"/>
  <c r="AC101" i="1"/>
  <c r="AC112" i="1" s="1"/>
  <c r="AB101" i="1"/>
  <c r="AA101" i="1"/>
  <c r="AA112" i="1" s="1"/>
  <c r="Z101" i="1"/>
  <c r="Z112" i="1" s="1"/>
  <c r="Y101" i="1"/>
  <c r="X101" i="1"/>
  <c r="X112" i="1" s="1"/>
  <c r="W101" i="1"/>
  <c r="V101" i="1"/>
  <c r="V112" i="1"/>
  <c r="U101" i="1"/>
  <c r="U112" i="1" s="1"/>
  <c r="T101" i="1"/>
  <c r="S101" i="1"/>
  <c r="S112" i="1" s="1"/>
  <c r="R101" i="1"/>
  <c r="R112" i="1" s="1"/>
  <c r="Q101" i="1"/>
  <c r="Q112" i="1" s="1"/>
  <c r="P101" i="1"/>
  <c r="O101" i="1"/>
  <c r="O112" i="1" s="1"/>
  <c r="N101" i="1"/>
  <c r="N112" i="1" s="1"/>
  <c r="M101" i="1"/>
  <c r="L101" i="1"/>
  <c r="L112" i="1" s="1"/>
  <c r="K101" i="1"/>
  <c r="J101" i="1"/>
  <c r="J112" i="1" s="1"/>
  <c r="I101" i="1"/>
  <c r="I112" i="1" s="1"/>
  <c r="H101" i="1"/>
  <c r="G101" i="1"/>
  <c r="F101" i="1"/>
  <c r="F112" i="1" s="1"/>
  <c r="E101" i="1"/>
  <c r="D101" i="1"/>
  <c r="C101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101" i="1"/>
  <c r="B112" i="1" s="1"/>
  <c r="B100" i="1"/>
  <c r="B99" i="1"/>
  <c r="B98" i="1"/>
  <c r="B97" i="1"/>
  <c r="B96" i="1"/>
  <c r="B95" i="1"/>
  <c r="AL92" i="1"/>
  <c r="AK92" i="1"/>
  <c r="AK107" i="1"/>
  <c r="AJ92" i="1"/>
  <c r="AJ107" i="1" s="1"/>
  <c r="AI92" i="1"/>
  <c r="AI107" i="1" s="1"/>
  <c r="AH92" i="1"/>
  <c r="AG92" i="1"/>
  <c r="AG107" i="1" s="1"/>
  <c r="AF92" i="1"/>
  <c r="AF107" i="1" s="1"/>
  <c r="AE92" i="1"/>
  <c r="AE107" i="1" s="1"/>
  <c r="AD92" i="1"/>
  <c r="AC92" i="1"/>
  <c r="AC107" i="1" s="1"/>
  <c r="AB92" i="1"/>
  <c r="AB107" i="1" s="1"/>
  <c r="AA92" i="1"/>
  <c r="AA107" i="1" s="1"/>
  <c r="Z92" i="1"/>
  <c r="Z107" i="1" s="1"/>
  <c r="Y92" i="1"/>
  <c r="Y107" i="1" s="1"/>
  <c r="X92" i="1"/>
  <c r="X107" i="1" s="1"/>
  <c r="W92" i="1"/>
  <c r="W107" i="1" s="1"/>
  <c r="V92" i="1"/>
  <c r="U92" i="1"/>
  <c r="U107" i="1" s="1"/>
  <c r="T92" i="1"/>
  <c r="T107" i="1" s="1"/>
  <c r="S92" i="1"/>
  <c r="S107" i="1" s="1"/>
  <c r="R92" i="1"/>
  <c r="Q92" i="1"/>
  <c r="Q107" i="1" s="1"/>
  <c r="P92" i="1"/>
  <c r="P107" i="1" s="1"/>
  <c r="O92" i="1"/>
  <c r="O107" i="1" s="1"/>
  <c r="N92" i="1"/>
  <c r="M92" i="1"/>
  <c r="M107" i="1"/>
  <c r="L92" i="1"/>
  <c r="L107" i="1" s="1"/>
  <c r="K92" i="1"/>
  <c r="K107" i="1" s="1"/>
  <c r="J92" i="1"/>
  <c r="I92" i="1"/>
  <c r="I107" i="1" s="1"/>
  <c r="H92" i="1"/>
  <c r="H107" i="1" s="1"/>
  <c r="G92" i="1"/>
  <c r="G107" i="1" s="1"/>
  <c r="F92" i="1"/>
  <c r="E92" i="1"/>
  <c r="E107" i="1" s="1"/>
  <c r="D92" i="1"/>
  <c r="D107" i="1" s="1"/>
  <c r="C92" i="1"/>
  <c r="C107" i="1" s="1"/>
  <c r="B92" i="1"/>
  <c r="AL91" i="1"/>
  <c r="AL106" i="1" s="1"/>
  <c r="AK91" i="1"/>
  <c r="AK106" i="1" s="1"/>
  <c r="AJ91" i="1"/>
  <c r="AI91" i="1"/>
  <c r="AI106" i="1" s="1"/>
  <c r="AH91" i="1"/>
  <c r="AH106" i="1" s="1"/>
  <c r="AG91" i="1"/>
  <c r="AF91" i="1"/>
  <c r="AE91" i="1"/>
  <c r="AE106" i="1"/>
  <c r="AD91" i="1"/>
  <c r="AD106" i="1" s="1"/>
  <c r="AC91" i="1"/>
  <c r="AC106" i="1" s="1"/>
  <c r="AB91" i="1"/>
  <c r="AB106" i="1" s="1"/>
  <c r="AA91" i="1"/>
  <c r="AA106" i="1" s="1"/>
  <c r="Z91" i="1"/>
  <c r="Z106" i="1" s="1"/>
  <c r="Y91" i="1"/>
  <c r="Y106" i="1" s="1"/>
  <c r="X91" i="1"/>
  <c r="X106" i="1" s="1"/>
  <c r="W91" i="1"/>
  <c r="W106" i="1" s="1"/>
  <c r="V91" i="1"/>
  <c r="V106" i="1"/>
  <c r="U91" i="1"/>
  <c r="U106" i="1" s="1"/>
  <c r="T91" i="1"/>
  <c r="T106" i="1" s="1"/>
  <c r="S91" i="1"/>
  <c r="S106" i="1" s="1"/>
  <c r="R91" i="1"/>
  <c r="R106" i="1" s="1"/>
  <c r="Q91" i="1"/>
  <c r="Q106" i="1" s="1"/>
  <c r="P91" i="1"/>
  <c r="O91" i="1"/>
  <c r="O106" i="1" s="1"/>
  <c r="N91" i="1"/>
  <c r="N106" i="1" s="1"/>
  <c r="M91" i="1"/>
  <c r="M106" i="1" s="1"/>
  <c r="L91" i="1"/>
  <c r="L106" i="1" s="1"/>
  <c r="K91" i="1"/>
  <c r="K106" i="1" s="1"/>
  <c r="J91" i="1"/>
  <c r="J106" i="1"/>
  <c r="I91" i="1"/>
  <c r="I106" i="1" s="1"/>
  <c r="H91" i="1"/>
  <c r="G91" i="1"/>
  <c r="G106" i="1" s="1"/>
  <c r="F91" i="1"/>
  <c r="F106" i="1" s="1"/>
  <c r="E91" i="1"/>
  <c r="E106" i="1" s="1"/>
  <c r="D91" i="1"/>
  <c r="D106" i="1"/>
  <c r="C91" i="1"/>
  <c r="C106" i="1" s="1"/>
  <c r="B91" i="1"/>
  <c r="B106" i="1" s="1"/>
  <c r="AL90" i="1"/>
  <c r="AL105" i="1" s="1"/>
  <c r="AK90" i="1"/>
  <c r="AJ90" i="1"/>
  <c r="AJ105" i="1" s="1"/>
  <c r="AI90" i="1"/>
  <c r="AI105" i="1" s="1"/>
  <c r="AH90" i="1"/>
  <c r="AH105" i="1" s="1"/>
  <c r="AG90" i="1"/>
  <c r="AG105" i="1" s="1"/>
  <c r="AF90" i="1"/>
  <c r="AF105" i="1" s="1"/>
  <c r="AE90" i="1"/>
  <c r="AD90" i="1"/>
  <c r="AD105" i="1" s="1"/>
  <c r="AC90" i="1"/>
  <c r="AB90" i="1"/>
  <c r="AB105" i="1"/>
  <c r="AA90" i="1"/>
  <c r="Z90" i="1"/>
  <c r="Z105" i="1" s="1"/>
  <c r="Y90" i="1"/>
  <c r="Y105" i="1"/>
  <c r="X90" i="1"/>
  <c r="W90" i="1"/>
  <c r="V90" i="1"/>
  <c r="V105" i="1" s="1"/>
  <c r="U90" i="1"/>
  <c r="U105" i="1" s="1"/>
  <c r="T90" i="1"/>
  <c r="T105" i="1" s="1"/>
  <c r="S90" i="1"/>
  <c r="R90" i="1"/>
  <c r="R105" i="1"/>
  <c r="Q90" i="1"/>
  <c r="Q105" i="1" s="1"/>
  <c r="P90" i="1"/>
  <c r="O90" i="1"/>
  <c r="O105" i="1" s="1"/>
  <c r="N90" i="1"/>
  <c r="N105" i="1" s="1"/>
  <c r="M90" i="1"/>
  <c r="L90" i="1"/>
  <c r="K90" i="1"/>
  <c r="J90" i="1"/>
  <c r="J105" i="1"/>
  <c r="I90" i="1"/>
  <c r="H90" i="1"/>
  <c r="G90" i="1"/>
  <c r="F90" i="1"/>
  <c r="F105" i="1" s="1"/>
  <c r="E90" i="1"/>
  <c r="E105" i="1" s="1"/>
  <c r="D90" i="1"/>
  <c r="C90" i="1"/>
  <c r="B90" i="1"/>
  <c r="B105" i="1" s="1"/>
  <c r="AL89" i="1"/>
  <c r="AK89" i="1"/>
  <c r="AJ89" i="1"/>
  <c r="AJ104" i="1"/>
  <c r="AI89" i="1"/>
  <c r="AI104" i="1" s="1"/>
  <c r="AH89" i="1"/>
  <c r="AH104" i="1" s="1"/>
  <c r="AG89" i="1"/>
  <c r="AG104" i="1" s="1"/>
  <c r="AF89" i="1"/>
  <c r="AF104" i="1" s="1"/>
  <c r="AE89" i="1"/>
  <c r="AD89" i="1"/>
  <c r="AC89" i="1"/>
  <c r="AC104" i="1" s="1"/>
  <c r="AB89" i="1"/>
  <c r="AB104" i="1" s="1"/>
  <c r="AA89" i="1"/>
  <c r="Z89" i="1"/>
  <c r="Z104" i="1"/>
  <c r="Y89" i="1"/>
  <c r="Y104" i="1" s="1"/>
  <c r="X89" i="1"/>
  <c r="X104" i="1" s="1"/>
  <c r="W89" i="1"/>
  <c r="V89" i="1"/>
  <c r="U89" i="1"/>
  <c r="U104" i="1" s="1"/>
  <c r="T89" i="1"/>
  <c r="T108" i="1" s="1"/>
  <c r="T104" i="1"/>
  <c r="S89" i="1"/>
  <c r="S104" i="1" s="1"/>
  <c r="R89" i="1"/>
  <c r="R104" i="1" s="1"/>
  <c r="Q89" i="1"/>
  <c r="P89" i="1"/>
  <c r="P104" i="1" s="1"/>
  <c r="O89" i="1"/>
  <c r="N89" i="1"/>
  <c r="M89" i="1"/>
  <c r="M104" i="1" s="1"/>
  <c r="L89" i="1"/>
  <c r="L104" i="1"/>
  <c r="K89" i="1"/>
  <c r="K108" i="1" s="1"/>
  <c r="J89" i="1"/>
  <c r="J104" i="1" s="1"/>
  <c r="I89" i="1"/>
  <c r="I104" i="1" s="1"/>
  <c r="H89" i="1"/>
  <c r="G89" i="1"/>
  <c r="F89" i="1"/>
  <c r="E89" i="1"/>
  <c r="E104" i="1" s="1"/>
  <c r="D89" i="1"/>
  <c r="D104" i="1" s="1"/>
  <c r="C89" i="1"/>
  <c r="C104" i="1" s="1"/>
  <c r="B89" i="1"/>
  <c r="B104" i="1" s="1"/>
  <c r="C20" i="1"/>
  <c r="C179" i="1"/>
  <c r="D179" i="1" s="1"/>
  <c r="E179" i="1" s="1"/>
  <c r="F179" i="1" s="1"/>
  <c r="G179" i="1" s="1"/>
  <c r="H179" i="1" s="1"/>
  <c r="I179" i="1" s="1"/>
  <c r="J179" i="1" s="1"/>
  <c r="C152" i="1"/>
  <c r="D152" i="1" s="1"/>
  <c r="E152" i="1" s="1"/>
  <c r="F152" i="1" s="1"/>
  <c r="G152" i="1" s="1"/>
  <c r="H152" i="1" s="1"/>
  <c r="I152" i="1" s="1"/>
  <c r="J152" i="1" s="1"/>
  <c r="C123" i="1"/>
  <c r="D123" i="1"/>
  <c r="E123" i="1" s="1"/>
  <c r="F123" i="1" s="1"/>
  <c r="G123" i="1" s="1"/>
  <c r="H123" i="1" s="1"/>
  <c r="I123" i="1" s="1"/>
  <c r="J123" i="1" s="1"/>
  <c r="J193" i="1"/>
  <c r="I193" i="1"/>
  <c r="H193" i="1"/>
  <c r="G193" i="1"/>
  <c r="F193" i="1"/>
  <c r="E193" i="1"/>
  <c r="D193" i="1"/>
  <c r="C193" i="1"/>
  <c r="J192" i="1"/>
  <c r="I192" i="1"/>
  <c r="H192" i="1"/>
  <c r="G192" i="1"/>
  <c r="F192" i="1"/>
  <c r="E192" i="1"/>
  <c r="D192" i="1"/>
  <c r="C192" i="1"/>
  <c r="B192" i="1"/>
  <c r="J191" i="1"/>
  <c r="I191" i="1"/>
  <c r="H191" i="1"/>
  <c r="G191" i="1"/>
  <c r="F191" i="1"/>
  <c r="E191" i="1"/>
  <c r="D191" i="1"/>
  <c r="C191" i="1"/>
  <c r="B191" i="1"/>
  <c r="J190" i="1"/>
  <c r="I190" i="1"/>
  <c r="H190" i="1"/>
  <c r="G190" i="1"/>
  <c r="F190" i="1"/>
  <c r="E190" i="1"/>
  <c r="D190" i="1"/>
  <c r="C190" i="1"/>
  <c r="B190" i="1"/>
  <c r="J165" i="1"/>
  <c r="I165" i="1"/>
  <c r="H165" i="1"/>
  <c r="G165" i="1"/>
  <c r="F165" i="1"/>
  <c r="E165" i="1"/>
  <c r="D165" i="1"/>
  <c r="C165" i="1"/>
  <c r="B165" i="1"/>
  <c r="J164" i="1"/>
  <c r="I164" i="1"/>
  <c r="H164" i="1"/>
  <c r="G164" i="1"/>
  <c r="F164" i="1"/>
  <c r="E164" i="1"/>
  <c r="D164" i="1"/>
  <c r="C164" i="1"/>
  <c r="B164" i="1"/>
  <c r="J163" i="1"/>
  <c r="I163" i="1"/>
  <c r="H163" i="1"/>
  <c r="G163" i="1"/>
  <c r="F163" i="1"/>
  <c r="E163" i="1"/>
  <c r="D163" i="1"/>
  <c r="C163" i="1"/>
  <c r="B163" i="1"/>
  <c r="J162" i="1"/>
  <c r="I162" i="1"/>
  <c r="H162" i="1"/>
  <c r="G162" i="1"/>
  <c r="F162" i="1"/>
  <c r="E162" i="1"/>
  <c r="D162" i="1"/>
  <c r="C162" i="1"/>
  <c r="B162" i="1"/>
  <c r="J136" i="1"/>
  <c r="I136" i="1"/>
  <c r="H136" i="1"/>
  <c r="G136" i="1"/>
  <c r="F136" i="1"/>
  <c r="E136" i="1"/>
  <c r="D136" i="1"/>
  <c r="C136" i="1"/>
  <c r="B136" i="1"/>
  <c r="J135" i="1"/>
  <c r="I135" i="1"/>
  <c r="H135" i="1"/>
  <c r="G135" i="1"/>
  <c r="F135" i="1"/>
  <c r="E135" i="1"/>
  <c r="D135" i="1"/>
  <c r="C135" i="1"/>
  <c r="B135" i="1"/>
  <c r="J134" i="1"/>
  <c r="I134" i="1"/>
  <c r="H134" i="1"/>
  <c r="G134" i="1"/>
  <c r="F134" i="1"/>
  <c r="E134" i="1"/>
  <c r="D134" i="1"/>
  <c r="C134" i="1"/>
  <c r="B134" i="1"/>
  <c r="J133" i="1"/>
  <c r="I133" i="1"/>
  <c r="H133" i="1"/>
  <c r="G133" i="1"/>
  <c r="F133" i="1"/>
  <c r="E133" i="1"/>
  <c r="D133" i="1"/>
  <c r="C133" i="1"/>
  <c r="B133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C172" i="1"/>
  <c r="D172" i="1" s="1"/>
  <c r="E172" i="1" s="1"/>
  <c r="F172" i="1" s="1"/>
  <c r="G172" i="1" s="1"/>
  <c r="H172" i="1" s="1"/>
  <c r="I172" i="1" s="1"/>
  <c r="J172" i="1" s="1"/>
  <c r="C189" i="1"/>
  <c r="D189" i="1" s="1"/>
  <c r="E189" i="1" s="1"/>
  <c r="F189" i="1" s="1"/>
  <c r="G189" i="1" s="1"/>
  <c r="H189" i="1" s="1"/>
  <c r="I189" i="1" s="1"/>
  <c r="J189" i="1" s="1"/>
  <c r="C161" i="1"/>
  <c r="D161" i="1" s="1"/>
  <c r="E161" i="1" s="1"/>
  <c r="F161" i="1" s="1"/>
  <c r="G161" i="1" s="1"/>
  <c r="H161" i="1" s="1"/>
  <c r="I161" i="1" s="1"/>
  <c r="J161" i="1" s="1"/>
  <c r="C144" i="1"/>
  <c r="D144" i="1" s="1"/>
  <c r="E144" i="1" s="1"/>
  <c r="F144" i="1" s="1"/>
  <c r="G144" i="1" s="1"/>
  <c r="H144" i="1" s="1"/>
  <c r="I144" i="1" s="1"/>
  <c r="J144" i="1" s="1"/>
  <c r="C132" i="1"/>
  <c r="D132" i="1" s="1"/>
  <c r="E132" i="1" s="1"/>
  <c r="F132" i="1" s="1"/>
  <c r="G132" i="1" s="1"/>
  <c r="H132" i="1" s="1"/>
  <c r="I132" i="1" s="1"/>
  <c r="J132" i="1" s="1"/>
  <c r="C116" i="1"/>
  <c r="D116" i="1" s="1"/>
  <c r="E116" i="1" s="1"/>
  <c r="F116" i="1" s="1"/>
  <c r="G116" i="1" s="1"/>
  <c r="H116" i="1" s="1"/>
  <c r="I116" i="1" s="1"/>
  <c r="J116" i="1" s="1"/>
  <c r="F107" i="1"/>
  <c r="J107" i="1"/>
  <c r="N107" i="1"/>
  <c r="R107" i="1"/>
  <c r="V107" i="1"/>
  <c r="AD107" i="1"/>
  <c r="AH107" i="1"/>
  <c r="AL107" i="1"/>
  <c r="D105" i="1"/>
  <c r="H105" i="1"/>
  <c r="L105" i="1"/>
  <c r="P105" i="1"/>
  <c r="B107" i="1"/>
  <c r="C105" i="1"/>
  <c r="G105" i="1"/>
  <c r="K105" i="1"/>
  <c r="S105" i="1"/>
  <c r="W105" i="1"/>
  <c r="AA105" i="1"/>
  <c r="AE105" i="1"/>
  <c r="G108" i="1"/>
  <c r="G104" i="1"/>
  <c r="W108" i="1"/>
  <c r="W104" i="1"/>
  <c r="AF106" i="1"/>
  <c r="I108" i="1"/>
  <c r="Y108" i="1"/>
  <c r="N108" i="1"/>
  <c r="AD108" i="1"/>
  <c r="AC105" i="1"/>
  <c r="P106" i="1"/>
  <c r="N104" i="1"/>
  <c r="AD104" i="1"/>
  <c r="M105" i="1"/>
  <c r="E213" i="1"/>
  <c r="I213" i="1"/>
  <c r="I224" i="1" s="1"/>
  <c r="L108" i="1"/>
  <c r="AB108" i="1"/>
  <c r="B108" i="1"/>
  <c r="O108" i="1"/>
  <c r="O104" i="1"/>
  <c r="AE108" i="1"/>
  <c r="AE104" i="1"/>
  <c r="X105" i="1"/>
  <c r="AG106" i="1"/>
  <c r="AJ106" i="1"/>
  <c r="AK105" i="1"/>
  <c r="B213" i="1"/>
  <c r="F213" i="1"/>
  <c r="J213" i="1"/>
  <c r="J224" i="1" s="1"/>
  <c r="E108" i="1"/>
  <c r="U108" i="1"/>
  <c r="AC108" i="1"/>
  <c r="F108" i="1"/>
  <c r="S108" i="1"/>
  <c r="V108" i="1"/>
  <c r="AI108" i="1"/>
  <c r="AL108" i="1"/>
  <c r="I105" i="1"/>
  <c r="F104" i="1"/>
  <c r="V104" i="1"/>
  <c r="AL104" i="1"/>
  <c r="H106" i="1"/>
  <c r="P108" i="1"/>
  <c r="J108" i="1"/>
  <c r="R108" i="1"/>
  <c r="Z108" i="1"/>
  <c r="AH108" i="1"/>
  <c r="D108" i="1" l="1"/>
  <c r="AJ108" i="1"/>
  <c r="J220" i="1"/>
  <c r="C213" i="1"/>
  <c r="I218" i="1"/>
  <c r="H219" i="1"/>
  <c r="C112" i="1"/>
  <c r="G112" i="1"/>
  <c r="K112" i="1"/>
  <c r="W112" i="1"/>
  <c r="C108" i="1"/>
  <c r="B220" i="1"/>
  <c r="E220" i="1"/>
  <c r="H220" i="1"/>
  <c r="H213" i="1"/>
  <c r="D112" i="1"/>
  <c r="H112" i="1"/>
  <c r="P112" i="1"/>
  <c r="T112" i="1"/>
  <c r="AB112" i="1"/>
  <c r="AJ112" i="1"/>
  <c r="M108" i="1"/>
  <c r="E112" i="1"/>
  <c r="M112" i="1"/>
  <c r="Y112" i="1"/>
  <c r="H108" i="1"/>
  <c r="H104" i="1"/>
  <c r="AG108" i="1"/>
  <c r="AA104" i="1"/>
  <c r="AA108" i="1"/>
  <c r="AK108" i="1"/>
  <c r="AK104" i="1"/>
  <c r="Q104" i="1"/>
  <c r="Q108" i="1"/>
  <c r="X108" i="1"/>
  <c r="AF108" i="1"/>
  <c r="D216" i="1"/>
  <c r="I216" i="1"/>
  <c r="G216" i="1"/>
  <c r="AG112" i="1"/>
  <c r="C220" i="1"/>
  <c r="K166" i="1"/>
  <c r="K162" i="1"/>
  <c r="K202" i="1"/>
  <c r="K104" i="1"/>
  <c r="B216" i="1"/>
  <c r="J216" i="1"/>
  <c r="AE112" i="1"/>
  <c r="AH112" i="1"/>
  <c r="AK112" i="1"/>
  <c r="AI112" i="1"/>
  <c r="AL112" i="1"/>
  <c r="F216" i="1"/>
  <c r="K220" i="1" l="1"/>
  <c r="K216" i="1"/>
</calcChain>
</file>

<file path=xl/sharedStrings.xml><?xml version="1.0" encoding="utf-8"?>
<sst xmlns="http://schemas.openxmlformats.org/spreadsheetml/2006/main" count="992" uniqueCount="95">
  <si>
    <t>TOU Customers</t>
  </si>
  <si>
    <t>TOU Customers as Percentage</t>
  </si>
  <si>
    <t xml:space="preserve"> </t>
  </si>
  <si>
    <t>Total Customers as Percentage</t>
  </si>
  <si>
    <t>2012 Q1</t>
  </si>
  <si>
    <t>2012 Q2</t>
  </si>
  <si>
    <t>2012 Q3</t>
  </si>
  <si>
    <t>Sch R</t>
  </si>
  <si>
    <t>Sch G</t>
  </si>
  <si>
    <t>Sch J</t>
  </si>
  <si>
    <t>Sch DS, P, U</t>
  </si>
  <si>
    <t>Sch J+U</t>
  </si>
  <si>
    <t>Sch P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</si>
  <si>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</si>
  <si>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</si>
  <si>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</si>
  <si>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</si>
  <si>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</si>
  <si>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</si>
  <si>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</si>
  <si>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</si>
  <si>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</si>
  <si>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</si>
  <si>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</si>
  <si>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</si>
  <si>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</si>
  <si>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</si>
  <si>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</si>
  <si>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</si>
  <si>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</si>
  <si>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</si>
  <si>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</si>
  <si>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</si>
  <si>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</si>
  <si>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</si>
  <si>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</si>
  <si>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</si>
  <si>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</si>
  <si>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</si>
  <si>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</si>
  <si>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</si>
  <si>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</si>
  <si>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</si>
  <si>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</si>
  <si>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</si>
  <si>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</si>
  <si>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</si>
  <si>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</si>
  <si>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</si>
  <si>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</si>
  <si>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TOU Counts and Percentage of Customer Class</t>
  </si>
  <si>
    <t>Maui County</t>
  </si>
  <si>
    <t>Annual TOU Customers, Year Ending</t>
  </si>
  <si>
    <t>Total Customers</t>
  </si>
  <si>
    <t>R + RT</t>
  </si>
  <si>
    <t>G+GT</t>
  </si>
  <si>
    <t>J+JT+EV-F</t>
  </si>
  <si>
    <t>P (incl DS) + U + PT</t>
  </si>
  <si>
    <t>F</t>
  </si>
  <si>
    <t>Total</t>
  </si>
  <si>
    <t>R</t>
  </si>
  <si>
    <t>G</t>
  </si>
  <si>
    <t>J</t>
  </si>
  <si>
    <t>P</t>
  </si>
  <si>
    <t>H/K</t>
  </si>
  <si>
    <t>Total Customer</t>
  </si>
  <si>
    <t>Sch F</t>
  </si>
  <si>
    <t>Maui County Total Customers</t>
  </si>
  <si>
    <t>Consolidated</t>
  </si>
  <si>
    <t>% Customers on TOU</t>
  </si>
  <si>
    <t>Percentage</t>
  </si>
  <si>
    <t>Baseline</t>
  </si>
  <si>
    <t>Advanced Meters Installed</t>
  </si>
  <si>
    <t>Advanced Meters Installed as % of customers</t>
  </si>
  <si>
    <t>Notes</t>
  </si>
  <si>
    <t>The Advanced Meters Installed includes Landis+Gyr PLX and Landis+Gyr RF Mesh advanced meters installed under Grid Modernization Phase 1.</t>
  </si>
  <si>
    <t>All Schedules</t>
  </si>
  <si>
    <t>The Total Customer count includes the respective TOU schedules as well as the applicable non-TOU schedules. For example, for Schedule R, it includes Schedules TOU-R, TOU-RI, TOU EV, EV-R, and Schedule R.</t>
  </si>
  <si>
    <t>Oʻahu</t>
  </si>
  <si>
    <t>Oʻahu Total Customers</t>
  </si>
  <si>
    <t>Hawaiʻi Island</t>
  </si>
  <si>
    <t>Hawaiʻi Island Total Customers</t>
  </si>
  <si>
    <t>Oʻahu, Hawaiʻi Island, and Maui County Sch R TOU customers includes customers on Schedules TOU-R, TOU EV, TOU-RI, and EV-R.</t>
  </si>
  <si>
    <t>Oʻahu, Hawaiʻi Island, and Maui County Sch G TOU customers includes customers on Schedule TOU-G.</t>
  </si>
  <si>
    <t>Oʻahu, Hawaiʻi Island, and Maui County Sch J TOU customers includes customers on Schedules TOU-J, EV-F, EV-C, J Rider M, J Rider T, and on Hawaiʻi Island and Maui County, Schedule U.</t>
  </si>
  <si>
    <t>Oʻahu, Hawaiʻi Island, and Maui County Sch DS, P, U TOU customers includes customers on Schedules TOU-P, P Rider M, P Rider T, and on Oʻahu, Schedules DS Rider M, DS Rider T, U.</t>
  </si>
  <si>
    <t>2022 Q1</t>
  </si>
  <si>
    <t>2022 Q2</t>
  </si>
  <si>
    <t>2022 Q3</t>
  </si>
  <si>
    <t>2022 Q4</t>
  </si>
  <si>
    <t>* Corrected cell AO72, Maui County 2021 Q4 total, was 73,671; 1/13/2023 NL</t>
  </si>
  <si>
    <t>* Corrected cell K129, Oahu 2021 annual total, was 307,378; 1/13/2023 NL</t>
  </si>
  <si>
    <t>2023 Q1</t>
  </si>
  <si>
    <t>2023 Q2</t>
  </si>
  <si>
    <t>J+U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</si>
</sst>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>
      <alignment vertical="top"/>
    </xf>
    <xf numFmtId="1" fontId="0" fillId="0" borderId="0" xfId="0" applyNumberFormat="1">
      <alignment vertical="top"/>
    </xf>
    <xf numFmtId="165" fontId="0" fillId="0" borderId="0" xfId="0" applyNumberFormat="1">
      <alignment vertical="top"/>
    </xf>
    <xf numFmtId="164" fontId="0" fillId="0" borderId="0" xfId="0" applyNumberFormat="1">
      <alignment vertical="top"/>
    </xf>
    <xf numFmtId="0" fontId="3" fillId="0" borderId="0" xfId="0" applyFont="1">
      <alignment vertical="top"/>
    </xf>
    <xf numFmtId="3" fontId="0" fillId="0" borderId="0" xfId="0" applyNumberFormat="1">
      <alignment vertical="top"/>
    </xf>
    <xf numFmtId="0" fontId="2" fillId="0" borderId="0" xfId="0" applyFont="1">
      <alignment vertical="top"/>
    </xf>
    <xf numFmtId="164" fontId="0" fillId="0" borderId="0" xfId="2" applyNumberFormat="1" applyFont="1">
      <alignment vertical="top"/>
    </xf>
    <xf numFmtId="165" fontId="0" fillId="0" borderId="0" xfId="1" applyNumberFormat="1" applyFont="1">
      <alignment vertical="top"/>
    </xf>
    <xf numFmtId="164" fontId="0" fillId="0" borderId="0" xfId="0" applyNumberFormat="1" applyFill="1">
      <alignment vertical="top"/>
    </xf>
    <xf numFmtId="0" fontId="0" fillId="0" borderId="0" xfId="0" applyFill="1">
      <alignment vertical="top"/>
    </xf>
    <xf numFmtId="165" fontId="0" fillId="0" borderId="0" xfId="1" applyNumberFormat="1" applyFont="1" applyFill="1">
      <alignment vertical="top"/>
    </xf>
    <xf numFmtId="165" fontId="0" fillId="0" borderId="0" xfId="0" applyNumberFormat="1" applyFill="1">
      <alignment vertical="top"/>
    </xf>
    <xf numFmtId="165" fontId="2" fillId="0" borderId="0" xfId="1" applyNumberFormat="1" applyFont="1">
      <alignment vertical="top"/>
    </xf>
    <xf numFmtId="165" fontId="2" fillId="0" borderId="0" xfId="0" applyNumberFormat="1" applyFont="1" applyFill="1">
      <alignment vertical="top"/>
    </xf>
    <xf numFmtId="3" fontId="0" fillId="0" borderId="0" xfId="0" applyNumberFormat="1" applyFill="1">
      <alignment vertical="top"/>
    </xf>
  </cellXfs>
  <cellStyles count="5">
    <cellStyle name="Comma" xfId="1" builtinId="3"/>
    <cellStyle name="Hyperlink 2" xfId="4" xr:uid="{EB8AEEAB-C621-42AC-B9E9-763CA47FD78F}"/>
    <cellStyle name="Normal" xfId="0" builtinId="0"/>
    <cellStyle name="Normal 2" xfId="3" xr:uid="{34E3A29A-DF39-4D3F-B79B-92162324959B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809F41"/>
      <color rgb="FFC0504D"/>
      <color rgb="FF949494"/>
      <color rgb="FFD97D3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U237"/>
  <sheetViews>
    <sheetView tabSelected="1" zoomScaleNormal="100" workbookViewId="0"/>
  </sheetViews>
  <sheetFormatPr defaultRowHeight="13.2" x14ac:dyDescent="0.25"/>
  <cols>
    <col min="1" max="45" width="9.77734375" customWidth="1"/>
    <col min="46" max="47" width="11" bestFit="1" customWidth="1"/>
  </cols>
  <sheetData>
    <row r="1" spans="1:47" x14ac:dyDescent="0.25">
      <c r="A1" s="4" t="s">
        <v>50</v>
      </c>
    </row>
    <row r="3" spans="1:47" x14ac:dyDescent="0.25">
      <c r="A3" s="4" t="s">
        <v>78</v>
      </c>
      <c r="B3" t="s">
        <v>4</v>
      </c>
      <c r="C3" t="s">
        <v>5</v>
      </c>
      <c r="D3" t="s">
        <v>6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t="s">
        <v>27</v>
      </c>
      <c r="T3" t="s">
        <v>28</v>
      </c>
      <c r="U3" t="s">
        <v>29</v>
      </c>
      <c r="V3" t="s">
        <v>30</v>
      </c>
      <c r="W3" t="s">
        <v>31</v>
      </c>
      <c r="X3" t="s">
        <v>32</v>
      </c>
      <c r="Y3" t="s">
        <v>33</v>
      </c>
      <c r="Z3" t="s">
        <v>34</v>
      </c>
      <c r="AA3" t="s">
        <v>35</v>
      </c>
      <c r="AB3" t="s">
        <v>36</v>
      </c>
      <c r="AC3" t="s">
        <v>37</v>
      </c>
      <c r="AD3" t="s">
        <v>38</v>
      </c>
      <c r="AE3" t="s">
        <v>39</v>
      </c>
      <c r="AF3" t="s">
        <v>40</v>
      </c>
      <c r="AG3" t="s">
        <v>41</v>
      </c>
      <c r="AH3" t="s">
        <v>42</v>
      </c>
      <c r="AI3" t="s">
        <v>43</v>
      </c>
      <c r="AJ3" t="s">
        <v>44</v>
      </c>
      <c r="AK3" t="s">
        <v>45</v>
      </c>
      <c r="AL3" t="s">
        <v>46</v>
      </c>
      <c r="AM3" t="s">
        <v>47</v>
      </c>
      <c r="AN3" t="s">
        <v>48</v>
      </c>
      <c r="AO3" t="s">
        <v>49</v>
      </c>
      <c r="AP3" s="6" t="s">
        <v>86</v>
      </c>
      <c r="AQ3" s="6" t="s">
        <v>87</v>
      </c>
      <c r="AR3" s="6" t="s">
        <v>88</v>
      </c>
      <c r="AS3" s="6" t="s">
        <v>89</v>
      </c>
      <c r="AT3" s="6" t="s">
        <v>92</v>
      </c>
      <c r="AU3" s="6" t="s">
        <v>93</v>
      </c>
    </row>
    <row r="4" spans="1:47" x14ac:dyDescent="0.25">
      <c r="A4" t="s">
        <v>0</v>
      </c>
      <c r="B4" s="1">
        <v>149</v>
      </c>
      <c r="C4" s="1">
        <v>141</v>
      </c>
      <c r="D4" s="1">
        <v>165</v>
      </c>
      <c r="E4" s="1">
        <v>184</v>
      </c>
      <c r="F4" s="1">
        <v>222</v>
      </c>
      <c r="G4" s="1">
        <v>230</v>
      </c>
      <c r="H4" s="1">
        <v>259</v>
      </c>
      <c r="I4" s="1">
        <v>284</v>
      </c>
      <c r="J4" s="1">
        <v>298</v>
      </c>
      <c r="K4" s="1">
        <v>313</v>
      </c>
      <c r="L4" s="1">
        <v>338</v>
      </c>
      <c r="M4" s="1">
        <v>369</v>
      </c>
      <c r="N4" s="1">
        <v>390</v>
      </c>
      <c r="O4" s="1">
        <v>410</v>
      </c>
      <c r="P4" s="1">
        <v>420</v>
      </c>
      <c r="Q4" s="1">
        <v>433</v>
      </c>
      <c r="R4" s="1">
        <v>434</v>
      </c>
      <c r="S4" s="1">
        <v>439</v>
      </c>
      <c r="T4" s="1">
        <v>457</v>
      </c>
      <c r="U4" s="1">
        <v>461</v>
      </c>
      <c r="V4" s="1">
        <v>820</v>
      </c>
      <c r="W4" s="1">
        <v>1425</v>
      </c>
      <c r="X4" s="1">
        <v>1917</v>
      </c>
      <c r="Y4" s="1">
        <v>1988</v>
      </c>
      <c r="Z4" s="1">
        <v>1957</v>
      </c>
      <c r="AA4" s="1">
        <v>1935</v>
      </c>
      <c r="AB4" s="1">
        <v>1899</v>
      </c>
      <c r="AC4" s="1">
        <v>1875</v>
      </c>
      <c r="AD4" s="1">
        <v>1870</v>
      </c>
      <c r="AE4" s="1">
        <v>1937</v>
      </c>
      <c r="AF4" s="1">
        <v>1944</v>
      </c>
      <c r="AG4" s="1">
        <v>1964</v>
      </c>
      <c r="AH4" s="1">
        <v>1969</v>
      </c>
      <c r="AI4" s="1">
        <v>2063</v>
      </c>
      <c r="AJ4" s="1">
        <v>2088</v>
      </c>
      <c r="AK4" s="1">
        <v>2093</v>
      </c>
      <c r="AL4" s="1">
        <v>2103</v>
      </c>
      <c r="AM4" s="2">
        <f t="shared" ref="AM4:AU4" si="0">SUM(AM5:AM8)</f>
        <v>2181</v>
      </c>
      <c r="AN4" s="2">
        <f t="shared" si="0"/>
        <v>2171</v>
      </c>
      <c r="AO4" s="2">
        <f t="shared" si="0"/>
        <v>2159</v>
      </c>
      <c r="AP4" s="2">
        <f t="shared" si="0"/>
        <v>2183</v>
      </c>
      <c r="AQ4" s="2">
        <f t="shared" si="0"/>
        <v>2242</v>
      </c>
      <c r="AR4" s="2">
        <f t="shared" si="0"/>
        <v>2293</v>
      </c>
      <c r="AS4" s="2">
        <f t="shared" si="0"/>
        <v>2355</v>
      </c>
      <c r="AT4" s="2">
        <f t="shared" si="0"/>
        <v>2360</v>
      </c>
      <c r="AU4" s="2">
        <f t="shared" si="0"/>
        <v>2329</v>
      </c>
    </row>
    <row r="5" spans="1:47" x14ac:dyDescent="0.25">
      <c r="A5" t="s">
        <v>7</v>
      </c>
      <c r="B5" s="1">
        <v>96</v>
      </c>
      <c r="C5" s="1">
        <v>89</v>
      </c>
      <c r="D5" s="1">
        <v>113</v>
      </c>
      <c r="E5" s="1">
        <v>132</v>
      </c>
      <c r="F5" s="1">
        <v>170</v>
      </c>
      <c r="G5" s="1">
        <v>178</v>
      </c>
      <c r="H5" s="1">
        <v>204</v>
      </c>
      <c r="I5" s="1">
        <v>229</v>
      </c>
      <c r="J5" s="1">
        <v>243</v>
      </c>
      <c r="K5" s="1">
        <v>258</v>
      </c>
      <c r="L5" s="1">
        <v>283</v>
      </c>
      <c r="M5" s="1">
        <v>314</v>
      </c>
      <c r="N5" s="1">
        <v>333</v>
      </c>
      <c r="O5" s="1">
        <v>353</v>
      </c>
      <c r="P5" s="1">
        <v>364</v>
      </c>
      <c r="Q5" s="1">
        <v>377</v>
      </c>
      <c r="R5" s="1">
        <v>378</v>
      </c>
      <c r="S5" s="1">
        <v>383</v>
      </c>
      <c r="T5" s="1">
        <v>404</v>
      </c>
      <c r="U5" s="1">
        <v>408</v>
      </c>
      <c r="V5" s="1">
        <v>766</v>
      </c>
      <c r="W5" s="1">
        <v>1372</v>
      </c>
      <c r="X5" s="1">
        <v>1864</v>
      </c>
      <c r="Y5" s="1">
        <v>1934</v>
      </c>
      <c r="Z5" s="1">
        <v>1904</v>
      </c>
      <c r="AA5" s="1">
        <v>1885</v>
      </c>
      <c r="AB5" s="1">
        <v>1850</v>
      </c>
      <c r="AC5" s="1">
        <v>1826</v>
      </c>
      <c r="AD5" s="1">
        <v>1821</v>
      </c>
      <c r="AE5" s="1">
        <v>1882</v>
      </c>
      <c r="AF5" s="1">
        <v>1888</v>
      </c>
      <c r="AG5" s="1">
        <v>1907</v>
      </c>
      <c r="AH5" s="1">
        <v>1910</v>
      </c>
      <c r="AI5" s="1">
        <v>2003</v>
      </c>
      <c r="AJ5" s="1">
        <v>2028</v>
      </c>
      <c r="AK5" s="1">
        <v>2031</v>
      </c>
      <c r="AL5" s="1">
        <v>2043</v>
      </c>
      <c r="AM5" s="2">
        <v>2117</v>
      </c>
      <c r="AN5" s="2">
        <v>2105</v>
      </c>
      <c r="AO5" s="2">
        <v>2093</v>
      </c>
      <c r="AP5">
        <v>2111</v>
      </c>
      <c r="AQ5">
        <f>1876+269</f>
        <v>2145</v>
      </c>
      <c r="AR5">
        <v>2191</v>
      </c>
      <c r="AS5">
        <f>1987+263</f>
        <v>2250</v>
      </c>
      <c r="AT5">
        <f>1991+263</f>
        <v>2254</v>
      </c>
      <c r="AU5">
        <f>1961+262-1</f>
        <v>2222</v>
      </c>
    </row>
    <row r="6" spans="1:47" x14ac:dyDescent="0.25">
      <c r="A6" t="s">
        <v>8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1</v>
      </c>
      <c r="AH6" s="1">
        <v>1</v>
      </c>
      <c r="AI6" s="1">
        <v>2</v>
      </c>
      <c r="AJ6" s="1">
        <v>3</v>
      </c>
      <c r="AK6" s="1">
        <v>4</v>
      </c>
      <c r="AL6" s="1">
        <v>2</v>
      </c>
      <c r="AM6" s="2">
        <v>4</v>
      </c>
      <c r="AN6" s="2">
        <v>5</v>
      </c>
      <c r="AO6" s="2">
        <v>5</v>
      </c>
      <c r="AP6">
        <v>6</v>
      </c>
      <c r="AQ6" s="2">
        <v>11</v>
      </c>
      <c r="AR6">
        <v>9</v>
      </c>
      <c r="AS6" s="2">
        <v>9</v>
      </c>
      <c r="AT6">
        <v>9</v>
      </c>
      <c r="AU6" s="2">
        <v>9</v>
      </c>
    </row>
    <row r="7" spans="1:47" x14ac:dyDescent="0.25">
      <c r="A7" t="s">
        <v>9</v>
      </c>
      <c r="B7" s="1">
        <v>36</v>
      </c>
      <c r="C7" s="1">
        <v>36</v>
      </c>
      <c r="D7" s="1">
        <v>36</v>
      </c>
      <c r="E7" s="1">
        <v>36</v>
      </c>
      <c r="F7" s="1">
        <v>36</v>
      </c>
      <c r="G7" s="1">
        <v>36</v>
      </c>
      <c r="H7" s="1">
        <v>39</v>
      </c>
      <c r="I7" s="1">
        <v>39</v>
      </c>
      <c r="J7" s="1">
        <v>39</v>
      </c>
      <c r="K7" s="1">
        <v>40</v>
      </c>
      <c r="L7" s="1">
        <v>41</v>
      </c>
      <c r="M7" s="1">
        <v>41</v>
      </c>
      <c r="N7" s="1">
        <v>42</v>
      </c>
      <c r="O7" s="1">
        <v>42</v>
      </c>
      <c r="P7" s="1">
        <v>41</v>
      </c>
      <c r="Q7" s="1">
        <v>41</v>
      </c>
      <c r="R7" s="1">
        <v>41</v>
      </c>
      <c r="S7" s="1">
        <v>40</v>
      </c>
      <c r="T7" s="1">
        <v>36</v>
      </c>
      <c r="U7" s="1">
        <v>36</v>
      </c>
      <c r="V7" s="1">
        <v>37</v>
      </c>
      <c r="W7" s="1">
        <v>35</v>
      </c>
      <c r="X7" s="1">
        <v>36</v>
      </c>
      <c r="Y7" s="1">
        <v>37</v>
      </c>
      <c r="Z7" s="1">
        <v>37</v>
      </c>
      <c r="AA7" s="1">
        <v>35</v>
      </c>
      <c r="AB7" s="1">
        <v>35</v>
      </c>
      <c r="AC7" s="1">
        <v>35</v>
      </c>
      <c r="AD7" s="1">
        <v>34</v>
      </c>
      <c r="AE7" s="1">
        <v>40</v>
      </c>
      <c r="AF7" s="1">
        <v>41</v>
      </c>
      <c r="AG7" s="1">
        <v>41</v>
      </c>
      <c r="AH7" s="1">
        <v>43</v>
      </c>
      <c r="AI7" s="1">
        <v>43</v>
      </c>
      <c r="AJ7" s="1">
        <v>42</v>
      </c>
      <c r="AK7" s="1">
        <v>45</v>
      </c>
      <c r="AL7" s="1">
        <v>44</v>
      </c>
      <c r="AM7" s="2">
        <v>46</v>
      </c>
      <c r="AN7" s="2">
        <v>47</v>
      </c>
      <c r="AO7" s="2">
        <v>47</v>
      </c>
      <c r="AP7">
        <v>52</v>
      </c>
      <c r="AQ7" s="2">
        <v>71</v>
      </c>
      <c r="AR7">
        <v>78</v>
      </c>
      <c r="AS7" s="2">
        <v>81</v>
      </c>
      <c r="AT7">
        <v>82</v>
      </c>
      <c r="AU7" s="2">
        <v>83</v>
      </c>
    </row>
    <row r="8" spans="1:47" x14ac:dyDescent="0.25">
      <c r="A8" t="s">
        <v>10</v>
      </c>
      <c r="B8" s="1">
        <v>16</v>
      </c>
      <c r="C8" s="1">
        <v>15</v>
      </c>
      <c r="D8" s="1">
        <v>15</v>
      </c>
      <c r="E8" s="1">
        <v>15</v>
      </c>
      <c r="F8" s="1">
        <v>15</v>
      </c>
      <c r="G8" s="1">
        <v>15</v>
      </c>
      <c r="H8" s="1">
        <v>15</v>
      </c>
      <c r="I8" s="1">
        <v>15</v>
      </c>
      <c r="J8" s="1">
        <v>15</v>
      </c>
      <c r="K8" s="1">
        <v>14</v>
      </c>
      <c r="L8" s="1">
        <v>13</v>
      </c>
      <c r="M8" s="1">
        <v>13</v>
      </c>
      <c r="N8" s="1">
        <v>14</v>
      </c>
      <c r="O8" s="1">
        <v>14</v>
      </c>
      <c r="P8" s="1">
        <v>14</v>
      </c>
      <c r="Q8" s="1">
        <v>14</v>
      </c>
      <c r="R8" s="1">
        <v>14</v>
      </c>
      <c r="S8" s="1">
        <v>15</v>
      </c>
      <c r="T8" s="1">
        <v>16</v>
      </c>
      <c r="U8" s="1">
        <v>16</v>
      </c>
      <c r="V8" s="1">
        <v>16</v>
      </c>
      <c r="W8" s="1">
        <v>17</v>
      </c>
      <c r="X8" s="1">
        <v>16</v>
      </c>
      <c r="Y8" s="1">
        <v>16</v>
      </c>
      <c r="Z8" s="1">
        <v>15</v>
      </c>
      <c r="AA8" s="1">
        <v>14</v>
      </c>
      <c r="AB8" s="1">
        <v>14</v>
      </c>
      <c r="AC8" s="1">
        <v>14</v>
      </c>
      <c r="AD8" s="1">
        <v>15</v>
      </c>
      <c r="AE8" s="1">
        <v>15</v>
      </c>
      <c r="AF8" s="1">
        <v>15</v>
      </c>
      <c r="AG8" s="1">
        <v>15</v>
      </c>
      <c r="AH8" s="1">
        <v>15</v>
      </c>
      <c r="AI8" s="1">
        <v>15</v>
      </c>
      <c r="AJ8" s="1">
        <v>15</v>
      </c>
      <c r="AK8" s="1">
        <v>13</v>
      </c>
      <c r="AL8" s="1">
        <v>14</v>
      </c>
      <c r="AM8" s="2">
        <v>14</v>
      </c>
      <c r="AN8" s="2">
        <v>14</v>
      </c>
      <c r="AO8" s="2">
        <v>14</v>
      </c>
      <c r="AP8">
        <v>14</v>
      </c>
      <c r="AQ8">
        <f>2+11+2</f>
        <v>15</v>
      </c>
      <c r="AR8">
        <v>15</v>
      </c>
      <c r="AS8">
        <v>15</v>
      </c>
      <c r="AT8">
        <v>15</v>
      </c>
      <c r="AU8">
        <f>14+1</f>
        <v>15</v>
      </c>
    </row>
    <row r="9" spans="1:47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</row>
    <row r="10" spans="1:47" x14ac:dyDescent="0.25">
      <c r="A10" t="s">
        <v>79</v>
      </c>
      <c r="B10" t="s">
        <v>4</v>
      </c>
      <c r="C10" t="s">
        <v>5</v>
      </c>
      <c r="D10" t="s">
        <v>6</v>
      </c>
      <c r="E10" t="s">
        <v>13</v>
      </c>
      <c r="F10" t="s">
        <v>14</v>
      </c>
      <c r="G10" t="s">
        <v>15</v>
      </c>
      <c r="H10" t="s">
        <v>16</v>
      </c>
      <c r="I10" t="s">
        <v>17</v>
      </c>
      <c r="J10" t="s">
        <v>18</v>
      </c>
      <c r="K10" t="s">
        <v>19</v>
      </c>
      <c r="L10" t="s">
        <v>20</v>
      </c>
      <c r="M10" t="s">
        <v>21</v>
      </c>
      <c r="N10" t="s">
        <v>22</v>
      </c>
      <c r="O10" t="s">
        <v>23</v>
      </c>
      <c r="P10" t="s">
        <v>24</v>
      </c>
      <c r="Q10" t="s">
        <v>25</v>
      </c>
      <c r="R10" t="s">
        <v>26</v>
      </c>
      <c r="S10" t="s">
        <v>27</v>
      </c>
      <c r="T10" t="s">
        <v>28</v>
      </c>
      <c r="U10" t="s">
        <v>29</v>
      </c>
      <c r="V10" t="s">
        <v>30</v>
      </c>
      <c r="W10" t="s">
        <v>31</v>
      </c>
      <c r="X10" t="s">
        <v>32</v>
      </c>
      <c r="Y10" t="s">
        <v>33</v>
      </c>
      <c r="Z10" t="s">
        <v>34</v>
      </c>
      <c r="AA10" t="s">
        <v>35</v>
      </c>
      <c r="AB10" t="s">
        <v>36</v>
      </c>
      <c r="AC10" t="s">
        <v>37</v>
      </c>
      <c r="AD10" t="s">
        <v>38</v>
      </c>
      <c r="AE10" t="s">
        <v>39</v>
      </c>
      <c r="AF10" t="s">
        <v>40</v>
      </c>
      <c r="AG10" t="s">
        <v>41</v>
      </c>
      <c r="AH10" t="s">
        <v>42</v>
      </c>
      <c r="AI10" t="s">
        <v>43</v>
      </c>
      <c r="AJ10" t="s">
        <v>44</v>
      </c>
      <c r="AK10" t="s">
        <v>45</v>
      </c>
      <c r="AL10" t="s">
        <v>46</v>
      </c>
      <c r="AM10" t="s">
        <v>47</v>
      </c>
      <c r="AN10" t="s">
        <v>48</v>
      </c>
      <c r="AO10" t="s">
        <v>49</v>
      </c>
      <c r="AP10" s="6" t="s">
        <v>86</v>
      </c>
      <c r="AQ10" s="6" t="s">
        <v>87</v>
      </c>
      <c r="AR10" s="6" t="s">
        <v>88</v>
      </c>
      <c r="AS10" t="s">
        <v>89</v>
      </c>
      <c r="AT10" s="6" t="s">
        <v>92</v>
      </c>
      <c r="AU10" t="s">
        <v>93</v>
      </c>
    </row>
    <row r="11" spans="1:47" x14ac:dyDescent="0.25">
      <c r="A11" t="s">
        <v>54</v>
      </c>
      <c r="B11" s="5">
        <v>264093</v>
      </c>
      <c r="C11" s="5">
        <v>264229</v>
      </c>
      <c r="D11" s="5">
        <v>263951</v>
      </c>
      <c r="E11" s="5">
        <v>264047</v>
      </c>
      <c r="F11" s="5">
        <v>264862</v>
      </c>
      <c r="G11" s="5">
        <v>265529</v>
      </c>
      <c r="H11" s="5">
        <v>265631</v>
      </c>
      <c r="I11" s="5">
        <v>265772</v>
      </c>
      <c r="J11" s="5">
        <v>266293</v>
      </c>
      <c r="K11" s="5">
        <v>266684</v>
      </c>
      <c r="L11" s="5">
        <v>267411</v>
      </c>
      <c r="M11" s="5">
        <v>268056</v>
      </c>
      <c r="N11" s="5">
        <v>268643</v>
      </c>
      <c r="O11" s="5">
        <v>268928</v>
      </c>
      <c r="P11" s="5">
        <v>269033</v>
      </c>
      <c r="Q11" s="5">
        <v>269207</v>
      </c>
      <c r="R11" s="5">
        <v>269580</v>
      </c>
      <c r="S11" s="5">
        <v>269931</v>
      </c>
      <c r="T11" s="5">
        <v>270201</v>
      </c>
      <c r="U11" s="5">
        <v>270451</v>
      </c>
      <c r="V11" s="5">
        <v>270849</v>
      </c>
      <c r="W11" s="5">
        <v>270796</v>
      </c>
      <c r="X11" s="5">
        <v>270955</v>
      </c>
      <c r="Y11" s="5">
        <v>271065</v>
      </c>
      <c r="Z11" s="5">
        <v>271417</v>
      </c>
      <c r="AA11" s="5">
        <v>271543</v>
      </c>
      <c r="AB11" s="5">
        <v>271562</v>
      </c>
      <c r="AC11" s="5">
        <v>271807</v>
      </c>
      <c r="AD11" s="5">
        <v>272064</v>
      </c>
      <c r="AE11" s="5">
        <v>272083</v>
      </c>
      <c r="AF11" s="5">
        <v>272271</v>
      </c>
      <c r="AG11" s="5">
        <v>272590</v>
      </c>
      <c r="AH11" s="5">
        <v>272715</v>
      </c>
      <c r="AI11" s="5">
        <v>272874</v>
      </c>
      <c r="AJ11" s="5">
        <v>273256</v>
      </c>
      <c r="AK11" s="5">
        <v>273777</v>
      </c>
      <c r="AL11" s="5">
        <v>274190</v>
      </c>
      <c r="AM11" s="2">
        <v>274466</v>
      </c>
      <c r="AN11" s="2">
        <v>274660</v>
      </c>
      <c r="AO11" s="12">
        <v>274980</v>
      </c>
      <c r="AP11" s="5">
        <v>275110</v>
      </c>
      <c r="AQ11" s="8">
        <f>272815+2143</f>
        <v>274958</v>
      </c>
      <c r="AR11" s="8">
        <f>272783+2189</f>
        <v>274972</v>
      </c>
      <c r="AS11" s="8">
        <f>271104+2248</f>
        <v>273352</v>
      </c>
      <c r="AT11" s="11">
        <f>273286+2251</f>
        <v>275537</v>
      </c>
      <c r="AU11" s="8">
        <f>273340+2220</f>
        <v>275560</v>
      </c>
    </row>
    <row r="12" spans="1:47" x14ac:dyDescent="0.25">
      <c r="A12" t="s">
        <v>55</v>
      </c>
      <c r="B12" s="5">
        <v>25544</v>
      </c>
      <c r="C12" s="5">
        <v>25574</v>
      </c>
      <c r="D12" s="5">
        <v>25448</v>
      </c>
      <c r="E12" s="5">
        <v>25497</v>
      </c>
      <c r="F12" s="5">
        <v>25402</v>
      </c>
      <c r="G12" s="5">
        <v>25572</v>
      </c>
      <c r="H12" s="5">
        <v>25448</v>
      </c>
      <c r="I12" s="5">
        <v>25653</v>
      </c>
      <c r="J12" s="5">
        <v>25659</v>
      </c>
      <c r="K12" s="5">
        <v>26029</v>
      </c>
      <c r="L12" s="5">
        <v>25644</v>
      </c>
      <c r="M12" s="5">
        <v>26167</v>
      </c>
      <c r="N12" s="5">
        <v>25907</v>
      </c>
      <c r="O12" s="5">
        <v>25721</v>
      </c>
      <c r="P12" s="5">
        <v>25598</v>
      </c>
      <c r="Q12" s="5">
        <v>25534</v>
      </c>
      <c r="R12" s="5">
        <v>25543</v>
      </c>
      <c r="S12" s="5">
        <v>25458</v>
      </c>
      <c r="T12" s="5">
        <v>25532</v>
      </c>
      <c r="U12" s="5">
        <v>25571</v>
      </c>
      <c r="V12" s="5">
        <v>25565</v>
      </c>
      <c r="W12" s="5">
        <v>25639</v>
      </c>
      <c r="X12" s="5">
        <v>25604</v>
      </c>
      <c r="Y12" s="5">
        <v>25651</v>
      </c>
      <c r="Z12" s="5">
        <v>25579</v>
      </c>
      <c r="AA12" s="5">
        <v>25599</v>
      </c>
      <c r="AB12" s="5">
        <v>25597</v>
      </c>
      <c r="AC12" s="5">
        <v>25535</v>
      </c>
      <c r="AD12" s="5">
        <v>25566</v>
      </c>
      <c r="AE12" s="5">
        <v>25731</v>
      </c>
      <c r="AF12" s="5">
        <v>25716</v>
      </c>
      <c r="AG12" s="5">
        <v>25602</v>
      </c>
      <c r="AH12" s="5">
        <v>25602</v>
      </c>
      <c r="AI12" s="5">
        <v>25561</v>
      </c>
      <c r="AJ12" s="5">
        <v>25478</v>
      </c>
      <c r="AK12" s="5">
        <v>25726</v>
      </c>
      <c r="AL12" s="5">
        <v>25806</v>
      </c>
      <c r="AM12" s="2">
        <v>25972</v>
      </c>
      <c r="AN12" s="2">
        <v>26072</v>
      </c>
      <c r="AO12" s="2">
        <v>26102</v>
      </c>
      <c r="AP12" s="5">
        <v>26052</v>
      </c>
      <c r="AQ12" s="8">
        <f>26061+11</f>
        <v>26072</v>
      </c>
      <c r="AR12" s="8">
        <f>26028+9</f>
        <v>26037</v>
      </c>
      <c r="AS12" s="8">
        <f>25989+9</f>
        <v>25998</v>
      </c>
      <c r="AT12" s="11">
        <f>25983+9</f>
        <v>25992</v>
      </c>
      <c r="AU12" s="8">
        <f>26109+9</f>
        <v>26118</v>
      </c>
    </row>
    <row r="13" spans="1:47" x14ac:dyDescent="0.25">
      <c r="A13" t="s">
        <v>56</v>
      </c>
      <c r="B13" s="5">
        <v>7203</v>
      </c>
      <c r="C13" s="5">
        <v>7204</v>
      </c>
      <c r="D13" s="5">
        <v>7205</v>
      </c>
      <c r="E13" s="5">
        <v>7187</v>
      </c>
      <c r="F13" s="5">
        <v>7185</v>
      </c>
      <c r="G13" s="5">
        <v>7178</v>
      </c>
      <c r="H13" s="5">
        <v>7367</v>
      </c>
      <c r="I13" s="5">
        <v>7331</v>
      </c>
      <c r="J13" s="5">
        <v>7224</v>
      </c>
      <c r="K13" s="5">
        <v>7187</v>
      </c>
      <c r="L13" s="5">
        <v>7151</v>
      </c>
      <c r="M13" s="5">
        <v>6917</v>
      </c>
      <c r="N13" s="5">
        <v>6966</v>
      </c>
      <c r="O13" s="5">
        <v>7093</v>
      </c>
      <c r="P13" s="5">
        <v>7198</v>
      </c>
      <c r="Q13" s="5">
        <v>7373</v>
      </c>
      <c r="R13" s="5">
        <v>7392</v>
      </c>
      <c r="S13" s="5">
        <v>7424</v>
      </c>
      <c r="T13" s="5">
        <v>7445</v>
      </c>
      <c r="U13" s="5">
        <v>7390</v>
      </c>
      <c r="V13" s="5">
        <v>7385</v>
      </c>
      <c r="W13" s="5">
        <v>7381</v>
      </c>
      <c r="X13" s="5">
        <v>7396</v>
      </c>
      <c r="Y13" s="5">
        <v>7384</v>
      </c>
      <c r="Z13" s="5">
        <v>7312</v>
      </c>
      <c r="AA13" s="5">
        <v>7288</v>
      </c>
      <c r="AB13" s="5">
        <v>7267</v>
      </c>
      <c r="AC13" s="5">
        <v>7242</v>
      </c>
      <c r="AD13" s="5">
        <v>7237</v>
      </c>
      <c r="AE13" s="5">
        <v>7211</v>
      </c>
      <c r="AF13" s="5">
        <v>7214</v>
      </c>
      <c r="AG13" s="5">
        <v>7269</v>
      </c>
      <c r="AH13" s="5">
        <v>7220</v>
      </c>
      <c r="AI13" s="5">
        <v>7164</v>
      </c>
      <c r="AJ13" s="5">
        <v>7117</v>
      </c>
      <c r="AK13" s="5">
        <v>6978</v>
      </c>
      <c r="AL13" s="5">
        <v>6886</v>
      </c>
      <c r="AM13" s="2">
        <v>6780</v>
      </c>
      <c r="AN13" s="2">
        <v>6750</v>
      </c>
      <c r="AO13" s="2">
        <v>6741</v>
      </c>
      <c r="AP13" s="5">
        <v>6691</v>
      </c>
      <c r="AQ13" s="8">
        <f>35+6651</f>
        <v>6686</v>
      </c>
      <c r="AR13" s="8">
        <f>6658+42</f>
        <v>6700</v>
      </c>
      <c r="AS13" s="13">
        <f>6694+46</f>
        <v>6740</v>
      </c>
      <c r="AT13" s="11">
        <f>6695+47</f>
        <v>6742</v>
      </c>
      <c r="AU13" s="8">
        <f>6690+47</f>
        <v>6737</v>
      </c>
    </row>
    <row r="14" spans="1:47" x14ac:dyDescent="0.25">
      <c r="A14" t="s">
        <v>57</v>
      </c>
      <c r="B14" s="5">
        <v>366</v>
      </c>
      <c r="C14" s="5">
        <v>371</v>
      </c>
      <c r="D14" s="5">
        <v>370</v>
      </c>
      <c r="E14" s="5">
        <v>370</v>
      </c>
      <c r="F14" s="5">
        <v>367</v>
      </c>
      <c r="G14" s="5">
        <v>365</v>
      </c>
      <c r="H14" s="5">
        <v>359</v>
      </c>
      <c r="I14" s="5">
        <v>347</v>
      </c>
      <c r="J14" s="5">
        <v>372</v>
      </c>
      <c r="K14" s="5">
        <v>373</v>
      </c>
      <c r="L14" s="5">
        <v>374</v>
      </c>
      <c r="M14" s="5">
        <v>378</v>
      </c>
      <c r="N14" s="5">
        <v>380</v>
      </c>
      <c r="O14" s="5">
        <v>391</v>
      </c>
      <c r="P14" s="5">
        <v>399</v>
      </c>
      <c r="Q14" s="5">
        <v>420</v>
      </c>
      <c r="R14" s="5">
        <v>431</v>
      </c>
      <c r="S14" s="5">
        <v>434</v>
      </c>
      <c r="T14" s="5">
        <v>443</v>
      </c>
      <c r="U14" s="5">
        <v>439</v>
      </c>
      <c r="V14" s="5">
        <v>435</v>
      </c>
      <c r="W14" s="5">
        <v>435</v>
      </c>
      <c r="X14" s="5">
        <v>436</v>
      </c>
      <c r="Y14" s="5">
        <v>432</v>
      </c>
      <c r="Z14" s="5">
        <v>438</v>
      </c>
      <c r="AA14" s="5">
        <v>443</v>
      </c>
      <c r="AB14" s="5">
        <v>447</v>
      </c>
      <c r="AC14" s="5">
        <v>450</v>
      </c>
      <c r="AD14" s="5">
        <v>446</v>
      </c>
      <c r="AE14" s="5">
        <v>446</v>
      </c>
      <c r="AF14" s="5">
        <v>450</v>
      </c>
      <c r="AG14" s="5">
        <v>455</v>
      </c>
      <c r="AH14" s="5">
        <v>453</v>
      </c>
      <c r="AI14" s="5">
        <v>456</v>
      </c>
      <c r="AJ14" s="5">
        <v>452</v>
      </c>
      <c r="AK14" s="5">
        <v>452</v>
      </c>
      <c r="AL14" s="5">
        <v>444</v>
      </c>
      <c r="AM14" s="2">
        <v>444</v>
      </c>
      <c r="AN14" s="2">
        <v>454</v>
      </c>
      <c r="AO14" s="2">
        <v>455</v>
      </c>
      <c r="AP14" s="5">
        <v>454</v>
      </c>
      <c r="AQ14" s="8">
        <f>453+1+2</f>
        <v>456</v>
      </c>
      <c r="AR14">
        <f>447+1+2</f>
        <v>450</v>
      </c>
      <c r="AS14" s="13">
        <f>450+1+2</f>
        <v>453</v>
      </c>
      <c r="AT14" s="10">
        <f>455+1+2</f>
        <v>458</v>
      </c>
      <c r="AU14">
        <f>447+1+2</f>
        <v>450</v>
      </c>
    </row>
    <row r="15" spans="1:47" x14ac:dyDescent="0.25">
      <c r="A15" t="s">
        <v>58</v>
      </c>
      <c r="B15" s="5">
        <v>434</v>
      </c>
      <c r="C15" s="5">
        <v>430</v>
      </c>
      <c r="D15" s="5">
        <v>429</v>
      </c>
      <c r="E15" s="5">
        <v>428</v>
      </c>
      <c r="F15" s="5">
        <v>426</v>
      </c>
      <c r="G15" s="5">
        <v>425</v>
      </c>
      <c r="H15" s="5">
        <v>418</v>
      </c>
      <c r="I15" s="5">
        <v>425</v>
      </c>
      <c r="J15" s="5">
        <v>434</v>
      </c>
      <c r="K15" s="5">
        <v>436</v>
      </c>
      <c r="L15" s="5">
        <v>436</v>
      </c>
      <c r="M15" s="5">
        <v>435</v>
      </c>
      <c r="N15" s="5">
        <v>430</v>
      </c>
      <c r="O15" s="5">
        <v>429</v>
      </c>
      <c r="P15" s="5">
        <v>426</v>
      </c>
      <c r="Q15" s="5">
        <v>424</v>
      </c>
      <c r="R15" s="5">
        <v>417</v>
      </c>
      <c r="S15" s="5">
        <v>413</v>
      </c>
      <c r="T15" s="5">
        <v>411</v>
      </c>
      <c r="U15" s="5">
        <v>410</v>
      </c>
      <c r="V15" s="5">
        <v>411</v>
      </c>
      <c r="W15" s="5">
        <v>411</v>
      </c>
      <c r="X15" s="5">
        <v>413</v>
      </c>
      <c r="Y15" s="5">
        <v>416</v>
      </c>
      <c r="Z15" s="5">
        <v>409</v>
      </c>
      <c r="AA15" s="5">
        <v>407</v>
      </c>
      <c r="AB15" s="5">
        <v>412</v>
      </c>
      <c r="AC15" s="5">
        <v>422</v>
      </c>
      <c r="AD15" s="5">
        <v>445</v>
      </c>
      <c r="AE15" s="5">
        <v>445</v>
      </c>
      <c r="AF15" s="5">
        <v>446</v>
      </c>
      <c r="AG15" s="5">
        <v>452</v>
      </c>
      <c r="AH15" s="5">
        <v>448</v>
      </c>
      <c r="AI15" s="5">
        <v>447</v>
      </c>
      <c r="AJ15" s="5">
        <v>447</v>
      </c>
      <c r="AK15" s="5">
        <v>445</v>
      </c>
      <c r="AL15" s="5">
        <v>445</v>
      </c>
      <c r="AM15" s="2">
        <v>441</v>
      </c>
      <c r="AN15" s="2">
        <v>440</v>
      </c>
      <c r="AO15" s="12">
        <v>443</v>
      </c>
      <c r="AP15" s="5">
        <v>442</v>
      </c>
      <c r="AQ15" s="8">
        <v>439</v>
      </c>
      <c r="AR15">
        <v>435</v>
      </c>
      <c r="AS15" s="8">
        <v>435</v>
      </c>
      <c r="AT15" s="10">
        <v>438</v>
      </c>
      <c r="AU15">
        <v>400</v>
      </c>
    </row>
    <row r="16" spans="1:47" x14ac:dyDescent="0.25">
      <c r="A16" t="s">
        <v>59</v>
      </c>
      <c r="B16" s="5">
        <v>297640</v>
      </c>
      <c r="C16" s="5">
        <v>297808</v>
      </c>
      <c r="D16" s="5">
        <v>297403</v>
      </c>
      <c r="E16" s="5">
        <v>297529</v>
      </c>
      <c r="F16" s="5">
        <v>298242</v>
      </c>
      <c r="G16" s="5">
        <v>299069</v>
      </c>
      <c r="H16" s="5">
        <v>299223</v>
      </c>
      <c r="I16" s="5">
        <v>299528</v>
      </c>
      <c r="J16" s="5">
        <v>299982</v>
      </c>
      <c r="K16" s="5">
        <v>300709</v>
      </c>
      <c r="L16" s="5">
        <v>301016</v>
      </c>
      <c r="M16" s="5">
        <v>301953</v>
      </c>
      <c r="N16" s="5">
        <v>302326</v>
      </c>
      <c r="O16" s="5">
        <v>302562</v>
      </c>
      <c r="P16" s="5">
        <v>302654</v>
      </c>
      <c r="Q16" s="5">
        <v>302958</v>
      </c>
      <c r="R16" s="5">
        <v>303363</v>
      </c>
      <c r="S16" s="5">
        <v>303660</v>
      </c>
      <c r="T16" s="5">
        <v>304032</v>
      </c>
      <c r="U16" s="5">
        <v>304261</v>
      </c>
      <c r="V16" s="5">
        <v>304645</v>
      </c>
      <c r="W16" s="5">
        <v>304662</v>
      </c>
      <c r="X16" s="5">
        <v>304804</v>
      </c>
      <c r="Y16" s="5">
        <v>304948</v>
      </c>
      <c r="Z16" s="5">
        <v>305155</v>
      </c>
      <c r="AA16" s="5">
        <v>305280</v>
      </c>
      <c r="AB16" s="5">
        <v>305285</v>
      </c>
      <c r="AC16" s="5">
        <v>305456</v>
      </c>
      <c r="AD16" s="5">
        <v>305758</v>
      </c>
      <c r="AE16" s="5">
        <v>305916</v>
      </c>
      <c r="AF16" s="5">
        <v>306097</v>
      </c>
      <c r="AG16" s="5">
        <v>306368</v>
      </c>
      <c r="AH16" s="5">
        <v>306438</v>
      </c>
      <c r="AI16" s="5">
        <v>306502</v>
      </c>
      <c r="AJ16" s="5">
        <v>306750</v>
      </c>
      <c r="AK16" s="5">
        <v>307378</v>
      </c>
      <c r="AL16" s="5">
        <v>307771</v>
      </c>
      <c r="AM16" s="2">
        <v>308103</v>
      </c>
      <c r="AN16" s="2">
        <v>308376</v>
      </c>
      <c r="AO16" s="2">
        <v>308721</v>
      </c>
      <c r="AP16" s="5">
        <f t="shared" ref="AP16:AU16" si="1">SUM(AP11:AP15)</f>
        <v>308749</v>
      </c>
      <c r="AQ16" s="5">
        <f t="shared" si="1"/>
        <v>308611</v>
      </c>
      <c r="AR16" s="5">
        <f t="shared" si="1"/>
        <v>308594</v>
      </c>
      <c r="AS16" s="5">
        <f t="shared" si="1"/>
        <v>306978</v>
      </c>
      <c r="AT16" s="5">
        <f t="shared" si="1"/>
        <v>309167</v>
      </c>
      <c r="AU16" s="5">
        <f t="shared" si="1"/>
        <v>309265</v>
      </c>
    </row>
    <row r="17" spans="1:47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2"/>
      <c r="AN17" s="2"/>
      <c r="AO17" s="2"/>
    </row>
    <row r="18" spans="1:47" x14ac:dyDescent="0.25">
      <c r="A18" t="s">
        <v>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7" x14ac:dyDescent="0.25">
      <c r="A19" t="s">
        <v>1</v>
      </c>
      <c r="B19" t="s">
        <v>4</v>
      </c>
      <c r="C19" t="s">
        <v>5</v>
      </c>
      <c r="D19" t="s">
        <v>6</v>
      </c>
      <c r="E19" t="s">
        <v>13</v>
      </c>
      <c r="F19" t="s">
        <v>14</v>
      </c>
      <c r="G19" t="s">
        <v>15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21</v>
      </c>
      <c r="N19" t="s">
        <v>22</v>
      </c>
      <c r="O19" t="s">
        <v>23</v>
      </c>
      <c r="P19" t="s">
        <v>24</v>
      </c>
      <c r="Q19" t="s">
        <v>25</v>
      </c>
      <c r="R19" t="s">
        <v>26</v>
      </c>
      <c r="S19" t="s">
        <v>27</v>
      </c>
      <c r="T19" t="s">
        <v>28</v>
      </c>
      <c r="U19" t="s">
        <v>29</v>
      </c>
      <c r="V19" t="s">
        <v>30</v>
      </c>
      <c r="W19" t="s">
        <v>31</v>
      </c>
      <c r="X19" t="s">
        <v>32</v>
      </c>
      <c r="Y19" t="s">
        <v>33</v>
      </c>
      <c r="Z19" t="s">
        <v>34</v>
      </c>
      <c r="AA19" t="s">
        <v>35</v>
      </c>
      <c r="AB19" t="s">
        <v>36</v>
      </c>
      <c r="AC19" t="s">
        <v>37</v>
      </c>
      <c r="AD19" t="s">
        <v>38</v>
      </c>
      <c r="AE19" t="s">
        <v>39</v>
      </c>
      <c r="AF19" t="s">
        <v>40</v>
      </c>
      <c r="AG19" t="s">
        <v>41</v>
      </c>
      <c r="AH19" t="s">
        <v>42</v>
      </c>
      <c r="AI19" t="s">
        <v>43</v>
      </c>
      <c r="AJ19" t="s">
        <v>44</v>
      </c>
      <c r="AK19" t="s">
        <v>45</v>
      </c>
      <c r="AL19" t="s">
        <v>46</v>
      </c>
      <c r="AM19" t="s">
        <v>47</v>
      </c>
      <c r="AN19" t="s">
        <v>48</v>
      </c>
      <c r="AO19" t="s">
        <v>49</v>
      </c>
      <c r="AP19" s="6" t="s">
        <v>86</v>
      </c>
      <c r="AQ19" s="6" t="s">
        <v>87</v>
      </c>
      <c r="AR19" s="6" t="s">
        <v>88</v>
      </c>
      <c r="AS19" t="s">
        <v>89</v>
      </c>
      <c r="AT19" s="6" t="s">
        <v>92</v>
      </c>
      <c r="AU19" t="s">
        <v>93</v>
      </c>
    </row>
    <row r="20" spans="1:47" x14ac:dyDescent="0.25">
      <c r="A20" t="s">
        <v>7</v>
      </c>
      <c r="B20" s="3">
        <f>B5/B11</f>
        <v>3.6350830957276414E-4</v>
      </c>
      <c r="C20" s="3">
        <f>C5/C11</f>
        <v>3.3682903844771015E-4</v>
      </c>
      <c r="D20" s="3">
        <f t="shared" ref="D20:AL20" si="2">D5/D11</f>
        <v>4.2810976279688276E-4</v>
      </c>
      <c r="E20" s="3">
        <f t="shared" si="2"/>
        <v>4.9991100069305848E-4</v>
      </c>
      <c r="F20" s="3">
        <f t="shared" si="2"/>
        <v>6.4184367708467046E-4</v>
      </c>
      <c r="G20" s="3">
        <f t="shared" si="2"/>
        <v>6.7035992302159084E-4</v>
      </c>
      <c r="H20" s="3">
        <f t="shared" si="2"/>
        <v>7.6798265262714065E-4</v>
      </c>
      <c r="I20" s="3">
        <f t="shared" si="2"/>
        <v>8.61640804900441E-4</v>
      </c>
      <c r="J20" s="3">
        <f t="shared" si="2"/>
        <v>9.1252868081399059E-4</v>
      </c>
      <c r="K20" s="3">
        <f t="shared" si="2"/>
        <v>9.6743711658742182E-4</v>
      </c>
      <c r="L20" s="3">
        <f t="shared" si="2"/>
        <v>1.0582960312029049E-3</v>
      </c>
      <c r="M20" s="3">
        <f t="shared" si="2"/>
        <v>1.1713970215178919E-3</v>
      </c>
      <c r="N20" s="3">
        <f t="shared" si="2"/>
        <v>1.2395632865922432E-3</v>
      </c>
      <c r="O20" s="3">
        <f t="shared" si="2"/>
        <v>1.3126189909566874E-3</v>
      </c>
      <c r="P20" s="3">
        <f t="shared" si="2"/>
        <v>1.3529938706404046E-3</v>
      </c>
      <c r="Q20" s="3">
        <f t="shared" si="2"/>
        <v>1.400409350425509E-3</v>
      </c>
      <c r="R20" s="3">
        <f t="shared" si="2"/>
        <v>1.4021811707099934E-3</v>
      </c>
      <c r="S20" s="3">
        <f t="shared" si="2"/>
        <v>1.4188811214717835E-3</v>
      </c>
      <c r="T20" s="3">
        <f t="shared" si="2"/>
        <v>1.495183215458122E-3</v>
      </c>
      <c r="U20" s="3">
        <f t="shared" si="2"/>
        <v>1.5085912050611756E-3</v>
      </c>
      <c r="V20" s="3">
        <f t="shared" si="2"/>
        <v>2.8281440950492709E-3</v>
      </c>
      <c r="W20" s="3">
        <f t="shared" si="2"/>
        <v>5.0665445575266994E-3</v>
      </c>
      <c r="X20" s="3">
        <f t="shared" si="2"/>
        <v>6.8793711132844933E-3</v>
      </c>
      <c r="Y20" s="3">
        <f t="shared" si="2"/>
        <v>7.1348200616088396E-3</v>
      </c>
      <c r="Z20" s="3">
        <f t="shared" si="2"/>
        <v>7.0150359041622297E-3</v>
      </c>
      <c r="AA20" s="3">
        <f t="shared" si="2"/>
        <v>6.9418103210172975E-3</v>
      </c>
      <c r="AB20" s="3">
        <f t="shared" si="2"/>
        <v>6.8124406212945847E-3</v>
      </c>
      <c r="AC20" s="3">
        <f t="shared" si="2"/>
        <v>6.7180021117925585E-3</v>
      </c>
      <c r="AD20" s="3">
        <f t="shared" si="2"/>
        <v>6.6932780522230067E-3</v>
      </c>
      <c r="AE20" s="3">
        <f t="shared" si="2"/>
        <v>6.9170069427343861E-3</v>
      </c>
      <c r="AF20" s="3">
        <f t="shared" si="2"/>
        <v>6.9342676965229496E-3</v>
      </c>
      <c r="AG20" s="3">
        <f t="shared" si="2"/>
        <v>6.9958545801386699E-3</v>
      </c>
      <c r="AH20" s="3">
        <f t="shared" si="2"/>
        <v>7.0036484975157217E-3</v>
      </c>
      <c r="AI20" s="3">
        <f t="shared" si="2"/>
        <v>7.3403842066301662E-3</v>
      </c>
      <c r="AJ20" s="3">
        <f t="shared" si="2"/>
        <v>7.4216119682641917E-3</v>
      </c>
      <c r="AK20" s="3">
        <f t="shared" si="2"/>
        <v>7.4184463998071427E-3</v>
      </c>
      <c r="AL20" s="3">
        <f t="shared" si="2"/>
        <v>7.4510376016630802E-3</v>
      </c>
      <c r="AM20" s="3">
        <f t="shared" ref="AM20:AO20" si="3">AM5/AM11</f>
        <v>7.7131593712882474E-3</v>
      </c>
      <c r="AN20" s="3">
        <f t="shared" si="3"/>
        <v>7.6640209713828003E-3</v>
      </c>
      <c r="AO20" s="3">
        <f t="shared" si="3"/>
        <v>7.6114626518292237E-3</v>
      </c>
      <c r="AP20" s="3">
        <f t="shared" ref="AP20:AQ20" si="4">AP5/AP11</f>
        <v>7.6732943186361823E-3</v>
      </c>
      <c r="AQ20" s="3">
        <f t="shared" si="4"/>
        <v>7.8011914546948988E-3</v>
      </c>
      <c r="AR20" s="3">
        <f t="shared" ref="AR20" si="5">AR5/AR11</f>
        <v>7.9680840231005339E-3</v>
      </c>
      <c r="AS20" s="3">
        <f t="shared" ref="AS20:AT20" si="6">AS5/AS11</f>
        <v>8.2311451900845788E-3</v>
      </c>
      <c r="AT20" s="3">
        <f t="shared" si="6"/>
        <v>8.1803895665554897E-3</v>
      </c>
      <c r="AU20" s="3">
        <f t="shared" ref="AU20" si="7">AU5/AU11</f>
        <v>8.063579619683554E-3</v>
      </c>
    </row>
    <row r="21" spans="1:47" x14ac:dyDescent="0.25">
      <c r="A21" t="s">
        <v>8</v>
      </c>
      <c r="B21" s="3">
        <f t="shared" ref="B21:AL21" si="8">B6/B12</f>
        <v>3.9148136548700283E-5</v>
      </c>
      <c r="C21" s="3">
        <f t="shared" si="8"/>
        <v>3.9102213185266287E-5</v>
      </c>
      <c r="D21" s="3">
        <f t="shared" si="8"/>
        <v>3.9295818924866391E-5</v>
      </c>
      <c r="E21" s="3">
        <f t="shared" si="8"/>
        <v>3.9220300427501277E-5</v>
      </c>
      <c r="F21" s="3">
        <f t="shared" si="8"/>
        <v>3.9366978978033224E-5</v>
      </c>
      <c r="G21" s="3">
        <f t="shared" si="8"/>
        <v>3.9105271390583454E-5</v>
      </c>
      <c r="H21" s="3">
        <f t="shared" si="8"/>
        <v>3.9295818924866391E-5</v>
      </c>
      <c r="I21" s="3">
        <f t="shared" si="8"/>
        <v>3.8981795501500798E-5</v>
      </c>
      <c r="J21" s="3">
        <f t="shared" si="8"/>
        <v>3.8972680151214001E-5</v>
      </c>
      <c r="K21" s="3">
        <f t="shared" si="8"/>
        <v>3.8418686849283494E-5</v>
      </c>
      <c r="L21" s="3">
        <f t="shared" si="8"/>
        <v>3.8995476524723132E-5</v>
      </c>
      <c r="M21" s="3">
        <f t="shared" si="8"/>
        <v>3.8216073680590059E-5</v>
      </c>
      <c r="N21" s="3">
        <f t="shared" si="8"/>
        <v>3.8599606284015906E-5</v>
      </c>
      <c r="O21" s="3">
        <f t="shared" si="8"/>
        <v>3.8878737218615137E-5</v>
      </c>
      <c r="P21" s="3">
        <f t="shared" si="8"/>
        <v>3.9065551996249707E-5</v>
      </c>
      <c r="Q21" s="3">
        <f t="shared" si="8"/>
        <v>3.9163468316754135E-5</v>
      </c>
      <c r="R21" s="3">
        <f t="shared" si="8"/>
        <v>3.9149669185295387E-5</v>
      </c>
      <c r="S21" s="3">
        <f t="shared" si="8"/>
        <v>3.9280383376541752E-5</v>
      </c>
      <c r="T21" s="3">
        <f t="shared" si="8"/>
        <v>3.9166536111546294E-5</v>
      </c>
      <c r="U21" s="3">
        <f t="shared" si="8"/>
        <v>3.9106800672636971E-5</v>
      </c>
      <c r="V21" s="3">
        <f t="shared" si="8"/>
        <v>3.9115978877371407E-5</v>
      </c>
      <c r="W21" s="3">
        <f t="shared" si="8"/>
        <v>3.9003081243418228E-5</v>
      </c>
      <c r="X21" s="3">
        <f t="shared" si="8"/>
        <v>3.9056397437900326E-5</v>
      </c>
      <c r="Y21" s="3">
        <f t="shared" si="8"/>
        <v>3.8984834899224203E-5</v>
      </c>
      <c r="Z21" s="3">
        <f t="shared" si="8"/>
        <v>3.9094569764259741E-5</v>
      </c>
      <c r="AA21" s="3">
        <f t="shared" si="8"/>
        <v>3.9064025938513223E-5</v>
      </c>
      <c r="AB21" s="3">
        <f t="shared" si="8"/>
        <v>0</v>
      </c>
      <c r="AC21" s="3">
        <f t="shared" si="8"/>
        <v>0</v>
      </c>
      <c r="AD21" s="3">
        <f t="shared" si="8"/>
        <v>0</v>
      </c>
      <c r="AE21" s="3">
        <f t="shared" si="8"/>
        <v>0</v>
      </c>
      <c r="AF21" s="3">
        <f t="shared" si="8"/>
        <v>0</v>
      </c>
      <c r="AG21" s="3">
        <f t="shared" si="8"/>
        <v>3.9059448480587452E-5</v>
      </c>
      <c r="AH21" s="3">
        <f t="shared" si="8"/>
        <v>3.9059448480587452E-5</v>
      </c>
      <c r="AI21" s="3">
        <f t="shared" si="8"/>
        <v>7.8244200148663978E-5</v>
      </c>
      <c r="AJ21" s="3">
        <f t="shared" si="8"/>
        <v>1.1774864589057225E-4</v>
      </c>
      <c r="AK21" s="3">
        <f t="shared" si="8"/>
        <v>1.5548472362590375E-4</v>
      </c>
      <c r="AL21" s="3">
        <f t="shared" si="8"/>
        <v>7.7501356273734786E-5</v>
      </c>
      <c r="AM21" s="3">
        <f t="shared" ref="AM21:AO21" si="9">AM6/AM12</f>
        <v>1.5401201293700908E-4</v>
      </c>
      <c r="AN21" s="3">
        <f t="shared" si="9"/>
        <v>1.9177661859466093E-4</v>
      </c>
      <c r="AO21" s="3">
        <f t="shared" si="9"/>
        <v>1.9155620258983985E-4</v>
      </c>
      <c r="AP21" s="3">
        <f t="shared" ref="AP21:AQ21" si="10">AP6/AP12</f>
        <v>2.3030861354214648E-4</v>
      </c>
      <c r="AQ21" s="3">
        <f t="shared" si="10"/>
        <v>4.2190856090825406E-4</v>
      </c>
      <c r="AR21" s="3">
        <f t="shared" ref="AR21" si="11">AR6/AR12</f>
        <v>3.4566194262011752E-4</v>
      </c>
      <c r="AS21" s="3">
        <f t="shared" ref="AS21:AT21" si="12">AS6/AS12</f>
        <v>3.4618047542118622E-4</v>
      </c>
      <c r="AT21" s="3">
        <f t="shared" si="12"/>
        <v>3.4626038781163435E-4</v>
      </c>
      <c r="AU21" s="3">
        <f t="shared" ref="AU21" si="13">AU6/AU12</f>
        <v>3.4458993797381116E-4</v>
      </c>
    </row>
    <row r="22" spans="1:47" x14ac:dyDescent="0.25">
      <c r="A22" t="s">
        <v>9</v>
      </c>
      <c r="B22" s="3">
        <f t="shared" ref="B22:AL22" si="14">B7/B13</f>
        <v>4.9979175343606835E-3</v>
      </c>
      <c r="C22" s="3">
        <f t="shared" si="14"/>
        <v>4.9972237645752359E-3</v>
      </c>
      <c r="D22" s="3">
        <f t="shared" si="14"/>
        <v>4.9965301873698817E-3</v>
      </c>
      <c r="E22" s="3">
        <f t="shared" si="14"/>
        <v>5.0090441074161678E-3</v>
      </c>
      <c r="F22" s="3">
        <f t="shared" si="14"/>
        <v>5.0104384133611689E-3</v>
      </c>
      <c r="G22" s="3">
        <f t="shared" si="14"/>
        <v>5.0153246029534691E-3</v>
      </c>
      <c r="H22" s="3">
        <f t="shared" si="14"/>
        <v>5.2938781050631189E-3</v>
      </c>
      <c r="I22" s="3">
        <f t="shared" si="14"/>
        <v>5.3198745055244847E-3</v>
      </c>
      <c r="J22" s="3">
        <f t="shared" si="14"/>
        <v>5.3986710963455148E-3</v>
      </c>
      <c r="K22" s="3">
        <f t="shared" si="14"/>
        <v>5.5656045637957419E-3</v>
      </c>
      <c r="L22" s="3">
        <f t="shared" si="14"/>
        <v>5.7334638512096213E-3</v>
      </c>
      <c r="M22" s="3">
        <f t="shared" si="14"/>
        <v>5.9274251843284657E-3</v>
      </c>
      <c r="N22" s="3">
        <f t="shared" si="14"/>
        <v>6.029285099052541E-3</v>
      </c>
      <c r="O22" s="3">
        <f t="shared" si="14"/>
        <v>5.9213308896094745E-3</v>
      </c>
      <c r="P22" s="3">
        <f t="shared" si="14"/>
        <v>5.6960266740761325E-3</v>
      </c>
      <c r="Q22" s="3">
        <f t="shared" si="14"/>
        <v>5.5608300556083002E-3</v>
      </c>
      <c r="R22" s="3">
        <f t="shared" si="14"/>
        <v>5.5465367965367969E-3</v>
      </c>
      <c r="S22" s="3">
        <f t="shared" si="14"/>
        <v>5.387931034482759E-3</v>
      </c>
      <c r="T22" s="3">
        <f t="shared" si="14"/>
        <v>4.8354600402955002E-3</v>
      </c>
      <c r="U22" s="3">
        <f t="shared" si="14"/>
        <v>4.8714479025710423E-3</v>
      </c>
      <c r="V22" s="3">
        <f t="shared" si="14"/>
        <v>5.0101557210561953E-3</v>
      </c>
      <c r="W22" s="3">
        <f t="shared" si="14"/>
        <v>4.7419048909361876E-3</v>
      </c>
      <c r="X22" s="3">
        <f t="shared" si="14"/>
        <v>4.8674959437533805E-3</v>
      </c>
      <c r="Y22" s="3">
        <f t="shared" si="14"/>
        <v>5.0108342361863487E-3</v>
      </c>
      <c r="Z22" s="3">
        <f t="shared" si="14"/>
        <v>5.0601750547045951E-3</v>
      </c>
      <c r="AA22" s="3">
        <f t="shared" si="14"/>
        <v>4.8024149286498355E-3</v>
      </c>
      <c r="AB22" s="3">
        <f t="shared" si="14"/>
        <v>4.8162928306041009E-3</v>
      </c>
      <c r="AC22" s="3">
        <f t="shared" si="14"/>
        <v>4.8329190831262079E-3</v>
      </c>
      <c r="AD22" s="3">
        <f t="shared" si="14"/>
        <v>4.6980793146331355E-3</v>
      </c>
      <c r="AE22" s="3">
        <f t="shared" si="14"/>
        <v>5.54708084870337E-3</v>
      </c>
      <c r="AF22" s="3">
        <f t="shared" si="14"/>
        <v>5.6833934017188796E-3</v>
      </c>
      <c r="AG22" s="3">
        <f t="shared" si="14"/>
        <v>5.6403907002338695E-3</v>
      </c>
      <c r="AH22" s="3">
        <f t="shared" si="14"/>
        <v>5.955678670360111E-3</v>
      </c>
      <c r="AI22" s="3">
        <f t="shared" si="14"/>
        <v>6.0022333891680624E-3</v>
      </c>
      <c r="AJ22" s="3">
        <f t="shared" si="14"/>
        <v>5.9013629338204301E-3</v>
      </c>
      <c r="AK22" s="3">
        <f t="shared" si="14"/>
        <v>6.4488392089423908E-3</v>
      </c>
      <c r="AL22" s="3">
        <f t="shared" si="14"/>
        <v>6.3897763578274758E-3</v>
      </c>
      <c r="AM22" s="3">
        <f t="shared" ref="AM22:AO22" si="15">AM7/AM13</f>
        <v>6.7846607669616518E-3</v>
      </c>
      <c r="AN22" s="3">
        <f t="shared" si="15"/>
        <v>6.9629629629629633E-3</v>
      </c>
      <c r="AO22" s="3">
        <f t="shared" si="15"/>
        <v>6.9722593087079071E-3</v>
      </c>
      <c r="AP22" s="3">
        <f t="shared" ref="AP22:AQ22" si="16">AP7/AP13</f>
        <v>7.7716335375878041E-3</v>
      </c>
      <c r="AQ22" s="3">
        <f t="shared" si="16"/>
        <v>1.0619204307508226E-2</v>
      </c>
      <c r="AR22" s="3">
        <f t="shared" ref="AR22" si="17">AR7/AR13</f>
        <v>1.1641791044776119E-2</v>
      </c>
      <c r="AS22" s="3">
        <f t="shared" ref="AS22:AT22" si="18">AS7/AS13</f>
        <v>1.2017804154302671E-2</v>
      </c>
      <c r="AT22" s="3">
        <f t="shared" si="18"/>
        <v>1.216256303767428E-2</v>
      </c>
      <c r="AU22" s="3">
        <f t="shared" ref="AU22" si="19">AU7/AU13</f>
        <v>1.2320023749443373E-2</v>
      </c>
    </row>
    <row r="23" spans="1:47" x14ac:dyDescent="0.25">
      <c r="A23" t="s">
        <v>10</v>
      </c>
      <c r="B23" s="3">
        <f t="shared" ref="B23:AL23" si="20">B8/B14</f>
        <v>4.3715846994535519E-2</v>
      </c>
      <c r="C23" s="3">
        <f t="shared" si="20"/>
        <v>4.0431266846361183E-2</v>
      </c>
      <c r="D23" s="3">
        <f t="shared" si="20"/>
        <v>4.0540540540540543E-2</v>
      </c>
      <c r="E23" s="3">
        <f t="shared" si="20"/>
        <v>4.0540540540540543E-2</v>
      </c>
      <c r="F23" s="3">
        <f t="shared" si="20"/>
        <v>4.0871934604904632E-2</v>
      </c>
      <c r="G23" s="3">
        <f t="shared" si="20"/>
        <v>4.1095890410958902E-2</v>
      </c>
      <c r="H23" s="3">
        <f t="shared" si="20"/>
        <v>4.1782729805013928E-2</v>
      </c>
      <c r="I23" s="3">
        <f t="shared" si="20"/>
        <v>4.3227665706051875E-2</v>
      </c>
      <c r="J23" s="3">
        <f t="shared" si="20"/>
        <v>4.0322580645161289E-2</v>
      </c>
      <c r="K23" s="3">
        <f t="shared" si="20"/>
        <v>3.7533512064343161E-2</v>
      </c>
      <c r="L23" s="3">
        <f t="shared" si="20"/>
        <v>3.4759358288770054E-2</v>
      </c>
      <c r="M23" s="3">
        <f t="shared" si="20"/>
        <v>3.439153439153439E-2</v>
      </c>
      <c r="N23" s="3">
        <f t="shared" si="20"/>
        <v>3.6842105263157891E-2</v>
      </c>
      <c r="O23" s="3">
        <f t="shared" si="20"/>
        <v>3.5805626598465472E-2</v>
      </c>
      <c r="P23" s="3">
        <f t="shared" si="20"/>
        <v>3.5087719298245612E-2</v>
      </c>
      <c r="Q23" s="3">
        <f t="shared" si="20"/>
        <v>3.3333333333333333E-2</v>
      </c>
      <c r="R23" s="3">
        <f t="shared" si="20"/>
        <v>3.248259860788863E-2</v>
      </c>
      <c r="S23" s="3">
        <f t="shared" si="20"/>
        <v>3.4562211981566823E-2</v>
      </c>
      <c r="T23" s="3">
        <f t="shared" si="20"/>
        <v>3.6117381489841983E-2</v>
      </c>
      <c r="U23" s="3">
        <f t="shared" si="20"/>
        <v>3.644646924829157E-2</v>
      </c>
      <c r="V23" s="3">
        <f t="shared" si="20"/>
        <v>3.6781609195402298E-2</v>
      </c>
      <c r="W23" s="3">
        <f t="shared" si="20"/>
        <v>3.9080459770114942E-2</v>
      </c>
      <c r="X23" s="3">
        <f t="shared" si="20"/>
        <v>3.669724770642202E-2</v>
      </c>
      <c r="Y23" s="3">
        <f t="shared" si="20"/>
        <v>3.7037037037037035E-2</v>
      </c>
      <c r="Z23" s="3">
        <f t="shared" si="20"/>
        <v>3.4246575342465752E-2</v>
      </c>
      <c r="AA23" s="3">
        <f t="shared" si="20"/>
        <v>3.160270880361174E-2</v>
      </c>
      <c r="AB23" s="3">
        <f t="shared" si="20"/>
        <v>3.1319910514541388E-2</v>
      </c>
      <c r="AC23" s="3">
        <f t="shared" si="20"/>
        <v>3.111111111111111E-2</v>
      </c>
      <c r="AD23" s="3">
        <f t="shared" si="20"/>
        <v>3.3632286995515695E-2</v>
      </c>
      <c r="AE23" s="3">
        <f t="shared" si="20"/>
        <v>3.3632286995515695E-2</v>
      </c>
      <c r="AF23" s="3">
        <f t="shared" si="20"/>
        <v>3.3333333333333333E-2</v>
      </c>
      <c r="AG23" s="3">
        <f t="shared" si="20"/>
        <v>3.2967032967032968E-2</v>
      </c>
      <c r="AH23" s="3">
        <f t="shared" si="20"/>
        <v>3.3112582781456956E-2</v>
      </c>
      <c r="AI23" s="3">
        <f t="shared" si="20"/>
        <v>3.2894736842105261E-2</v>
      </c>
      <c r="AJ23" s="3">
        <f t="shared" si="20"/>
        <v>3.3185840707964605E-2</v>
      </c>
      <c r="AK23" s="3">
        <f t="shared" si="20"/>
        <v>2.8761061946902654E-2</v>
      </c>
      <c r="AL23" s="3">
        <f t="shared" si="20"/>
        <v>3.1531531531531529E-2</v>
      </c>
      <c r="AM23" s="3">
        <f t="shared" ref="AM23:AO23" si="21">AM8/AM14</f>
        <v>3.1531531531531529E-2</v>
      </c>
      <c r="AN23" s="3">
        <f t="shared" si="21"/>
        <v>3.0837004405286344E-2</v>
      </c>
      <c r="AO23" s="3">
        <f t="shared" si="21"/>
        <v>3.0769230769230771E-2</v>
      </c>
      <c r="AP23" s="3">
        <f t="shared" ref="AP23:AQ23" si="22">AP8/AP14</f>
        <v>3.0837004405286344E-2</v>
      </c>
      <c r="AQ23" s="3">
        <f t="shared" si="22"/>
        <v>3.2894736842105261E-2</v>
      </c>
      <c r="AR23" s="3">
        <f t="shared" ref="AR23" si="23">AR8/AR14</f>
        <v>3.3333333333333333E-2</v>
      </c>
      <c r="AS23" s="3">
        <f t="shared" ref="AS23:AT23" si="24">AS8/AS14</f>
        <v>3.3112582781456956E-2</v>
      </c>
      <c r="AT23" s="3">
        <f t="shared" si="24"/>
        <v>3.2751091703056769E-2</v>
      </c>
      <c r="AU23" s="3">
        <f t="shared" ref="AU23" si="25">AU8/AU14</f>
        <v>3.3333333333333333E-2</v>
      </c>
    </row>
    <row r="24" spans="1:47" x14ac:dyDescent="0.25">
      <c r="A24" t="s">
        <v>76</v>
      </c>
      <c r="B24" s="3">
        <f>SUM(B5:B8)/SUM(B11:B15)</f>
        <v>5.0060475742507728E-4</v>
      </c>
      <c r="C24" s="3">
        <f t="shared" ref="C24:AL24" si="26">SUM(C5:C8)/SUM(C11:C15)</f>
        <v>4.7345941008972224E-4</v>
      </c>
      <c r="D24" s="3">
        <f t="shared" si="26"/>
        <v>5.5480274240676797E-4</v>
      </c>
      <c r="E24" s="3">
        <f t="shared" si="26"/>
        <v>6.1842711130679696E-4</v>
      </c>
      <c r="F24" s="3">
        <f t="shared" si="26"/>
        <v>7.4436196109199909E-4</v>
      </c>
      <c r="G24" s="3">
        <f t="shared" si="26"/>
        <v>7.690532953933708E-4</v>
      </c>
      <c r="H24" s="3">
        <f t="shared" si="26"/>
        <v>8.6557517303148491E-4</v>
      </c>
      <c r="I24" s="3">
        <f t="shared" si="26"/>
        <v>9.48158435939211E-4</v>
      </c>
      <c r="J24" s="3">
        <f t="shared" si="26"/>
        <v>9.9339293690954783E-4</v>
      </c>
      <c r="K24" s="3">
        <f t="shared" si="26"/>
        <v>1.0408734025253651E-3</v>
      </c>
      <c r="L24" s="3">
        <f t="shared" si="26"/>
        <v>1.1228639009222101E-3</v>
      </c>
      <c r="M24" s="3">
        <f t="shared" si="26"/>
        <v>1.2220444903677063E-3</v>
      </c>
      <c r="N24" s="3">
        <f t="shared" si="26"/>
        <v>1.2899982138486271E-3</v>
      </c>
      <c r="O24" s="3">
        <f t="shared" si="26"/>
        <v>1.3550941625187565E-3</v>
      </c>
      <c r="P24" s="3">
        <f t="shared" si="26"/>
        <v>1.3877232747626003E-3</v>
      </c>
      <c r="Q24" s="3">
        <f t="shared" si="26"/>
        <v>1.429241016906634E-3</v>
      </c>
      <c r="R24" s="3">
        <f t="shared" si="26"/>
        <v>1.4306293120782694E-3</v>
      </c>
      <c r="S24" s="3">
        <f t="shared" si="26"/>
        <v>1.4456958440360931E-3</v>
      </c>
      <c r="T24" s="3">
        <f t="shared" si="26"/>
        <v>1.5031312493421745E-3</v>
      </c>
      <c r="U24" s="3">
        <f t="shared" si="26"/>
        <v>1.5151465353758779E-3</v>
      </c>
      <c r="V24" s="3">
        <f t="shared" si="26"/>
        <v>2.6916575029952896E-3</v>
      </c>
      <c r="W24" s="3">
        <f t="shared" si="26"/>
        <v>4.6773145321700772E-3</v>
      </c>
      <c r="X24" s="3">
        <f t="shared" si="26"/>
        <v>6.2892875421582395E-3</v>
      </c>
      <c r="Y24" s="3">
        <f t="shared" si="26"/>
        <v>6.5191442475438432E-3</v>
      </c>
      <c r="Z24" s="3">
        <f t="shared" si="26"/>
        <v>6.4131343087938915E-3</v>
      </c>
      <c r="AA24" s="3">
        <f t="shared" si="26"/>
        <v>6.3384433962264154E-3</v>
      </c>
      <c r="AB24" s="3">
        <f t="shared" si="26"/>
        <v>6.2204169874052117E-3</v>
      </c>
      <c r="AC24" s="3">
        <f t="shared" si="26"/>
        <v>6.1383636268398725E-3</v>
      </c>
      <c r="AD24" s="3">
        <f t="shared" si="26"/>
        <v>6.115947906514302E-3</v>
      </c>
      <c r="AE24" s="3">
        <f t="shared" si="26"/>
        <v>6.3318035016148222E-3</v>
      </c>
      <c r="AF24" s="3">
        <f t="shared" si="26"/>
        <v>6.3509279738122228E-3</v>
      </c>
      <c r="AG24" s="3">
        <f t="shared" si="26"/>
        <v>6.4105911844579066E-3</v>
      </c>
      <c r="AH24" s="3">
        <f t="shared" si="26"/>
        <v>6.4254433196927275E-3</v>
      </c>
      <c r="AI24" s="3">
        <f t="shared" si="26"/>
        <v>6.7307880535852948E-3</v>
      </c>
      <c r="AJ24" s="3">
        <f t="shared" si="26"/>
        <v>6.806845965770171E-3</v>
      </c>
      <c r="AK24" s="3">
        <f t="shared" si="26"/>
        <v>6.8092056035239995E-3</v>
      </c>
      <c r="AL24" s="3">
        <f t="shared" si="26"/>
        <v>6.8330024596209519E-3</v>
      </c>
      <c r="AM24" s="3">
        <f t="shared" ref="AM24:AO24" si="27">SUM(AM5:AM8)/SUM(AM11:AM15)</f>
        <v>7.07880156960497E-3</v>
      </c>
      <c r="AN24" s="3">
        <f t="shared" si="27"/>
        <v>7.0401068825070691E-3</v>
      </c>
      <c r="AO24" s="3">
        <f t="shared" si="27"/>
        <v>6.9933694176942934E-3</v>
      </c>
      <c r="AP24" s="3">
        <f t="shared" ref="AP24:AQ24" si="28">SUM(AP5:AP8)/SUM(AP11:AP15)</f>
        <v>7.0704682444315608E-3</v>
      </c>
      <c r="AQ24" s="3">
        <f t="shared" si="28"/>
        <v>7.2648090962408986E-3</v>
      </c>
      <c r="AR24" s="3">
        <f t="shared" ref="AR24" si="29">SUM(AR5:AR8)/SUM(AR11:AR15)</f>
        <v>7.4304749930329175E-3</v>
      </c>
      <c r="AS24" s="3">
        <f t="shared" ref="AS24:AT24" si="30">SUM(AS5:AS8)/SUM(AS11:AS15)</f>
        <v>7.6715595254383054E-3</v>
      </c>
      <c r="AT24" s="3">
        <f t="shared" si="30"/>
        <v>7.6334149504960098E-3</v>
      </c>
      <c r="AU24" s="3">
        <f t="shared" ref="AU24" si="31">SUM(AU5:AU8)/SUM(AU11:AU15)</f>
        <v>7.5307584110714115E-3</v>
      </c>
    </row>
    <row r="25" spans="1:47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</row>
    <row r="26" spans="1:47" x14ac:dyDescent="0.25">
      <c r="A26" s="6" t="s">
        <v>71</v>
      </c>
      <c r="B26" t="s">
        <v>4</v>
      </c>
      <c r="C26" t="s">
        <v>5</v>
      </c>
      <c r="D26" t="s">
        <v>6</v>
      </c>
      <c r="E26" t="s">
        <v>13</v>
      </c>
      <c r="F26" t="s">
        <v>14</v>
      </c>
      <c r="G26" t="s">
        <v>15</v>
      </c>
      <c r="H26" t="s">
        <v>16</v>
      </c>
      <c r="I26" t="s">
        <v>17</v>
      </c>
      <c r="J26" t="s">
        <v>18</v>
      </c>
      <c r="K26" t="s">
        <v>19</v>
      </c>
      <c r="L26" t="s">
        <v>20</v>
      </c>
      <c r="M26" t="s">
        <v>21</v>
      </c>
      <c r="N26" t="s">
        <v>22</v>
      </c>
      <c r="O26" t="s">
        <v>23</v>
      </c>
      <c r="P26" t="s">
        <v>24</v>
      </c>
      <c r="Q26" t="s">
        <v>25</v>
      </c>
      <c r="R26" t="s">
        <v>26</v>
      </c>
      <c r="S26" t="s">
        <v>27</v>
      </c>
      <c r="T26" t="s">
        <v>28</v>
      </c>
      <c r="U26" t="s">
        <v>29</v>
      </c>
      <c r="V26" t="s">
        <v>30</v>
      </c>
      <c r="W26" t="s">
        <v>31</v>
      </c>
      <c r="X26" t="s">
        <v>32</v>
      </c>
      <c r="Y26" t="s">
        <v>33</v>
      </c>
      <c r="Z26" t="s">
        <v>34</v>
      </c>
      <c r="AA26" t="s">
        <v>35</v>
      </c>
      <c r="AB26" t="s">
        <v>36</v>
      </c>
      <c r="AC26" t="s">
        <v>37</v>
      </c>
      <c r="AD26" t="s">
        <v>38</v>
      </c>
      <c r="AE26" t="s">
        <v>39</v>
      </c>
      <c r="AF26" t="s">
        <v>40</v>
      </c>
      <c r="AG26" t="s">
        <v>41</v>
      </c>
      <c r="AH26" t="s">
        <v>42</v>
      </c>
      <c r="AI26" t="s">
        <v>43</v>
      </c>
      <c r="AJ26" t="s">
        <v>44</v>
      </c>
      <c r="AK26" t="s">
        <v>45</v>
      </c>
      <c r="AL26" t="s">
        <v>46</v>
      </c>
      <c r="AM26" t="s">
        <v>47</v>
      </c>
      <c r="AN26" t="s">
        <v>48</v>
      </c>
      <c r="AO26" t="s">
        <v>49</v>
      </c>
      <c r="AP26" s="6" t="s">
        <v>86</v>
      </c>
      <c r="AQ26" s="6" t="s">
        <v>87</v>
      </c>
      <c r="AR26" s="6" t="s">
        <v>88</v>
      </c>
      <c r="AS26" t="s">
        <v>89</v>
      </c>
      <c r="AT26" s="6" t="s">
        <v>92</v>
      </c>
      <c r="AU26" t="s">
        <v>93</v>
      </c>
    </row>
    <row r="27" spans="1:47" x14ac:dyDescent="0.25">
      <c r="A27" s="6" t="s">
        <v>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8">
        <v>1</v>
      </c>
      <c r="AE27" s="8">
        <v>325</v>
      </c>
      <c r="AF27" s="8">
        <v>444</v>
      </c>
      <c r="AG27" s="8">
        <v>4066</v>
      </c>
      <c r="AH27" s="8">
        <v>5004</v>
      </c>
      <c r="AI27" s="8">
        <v>5028</v>
      </c>
      <c r="AJ27" s="8">
        <v>5489</v>
      </c>
      <c r="AK27" s="8">
        <v>5790</v>
      </c>
      <c r="AL27" s="8">
        <v>5954</v>
      </c>
      <c r="AM27" s="8">
        <v>8075</v>
      </c>
      <c r="AN27" s="2">
        <v>15236</v>
      </c>
      <c r="AO27" s="2">
        <v>24429</v>
      </c>
      <c r="AP27" s="2">
        <v>34012</v>
      </c>
      <c r="AQ27" s="2">
        <v>54871</v>
      </c>
      <c r="AR27" s="11">
        <v>86290</v>
      </c>
      <c r="AS27" s="11">
        <v>112201</v>
      </c>
      <c r="AT27" s="8">
        <v>140826</v>
      </c>
      <c r="AU27" s="8">
        <v>166669</v>
      </c>
    </row>
    <row r="28" spans="1:47" x14ac:dyDescent="0.25">
      <c r="A28" s="6" t="s">
        <v>73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f>AD27/AD16</f>
        <v>3.2705603778151348E-6</v>
      </c>
      <c r="AE28" s="3">
        <f t="shared" ref="AE28:AU28" si="32">AE27/AE16</f>
        <v>1.0623831378548359E-3</v>
      </c>
      <c r="AF28" s="3">
        <f t="shared" si="32"/>
        <v>1.4505205866114335E-3</v>
      </c>
      <c r="AG28" s="3">
        <f t="shared" si="32"/>
        <v>1.3271621057029455E-2</v>
      </c>
      <c r="AH28" s="3">
        <f t="shared" si="32"/>
        <v>1.6329567481839721E-2</v>
      </c>
      <c r="AI28" s="3">
        <f t="shared" si="32"/>
        <v>1.640446065604792E-2</v>
      </c>
      <c r="AJ28" s="3">
        <f t="shared" si="32"/>
        <v>1.7894050529747352E-2</v>
      </c>
      <c r="AK28" s="3">
        <f t="shared" si="32"/>
        <v>1.8836741731678909E-2</v>
      </c>
      <c r="AL28" s="3">
        <f t="shared" si="32"/>
        <v>1.9345552374980098E-2</v>
      </c>
      <c r="AM28" s="3">
        <f t="shared" si="32"/>
        <v>2.6208767847116062E-2</v>
      </c>
      <c r="AN28" s="3">
        <f t="shared" si="32"/>
        <v>4.9407217163462788E-2</v>
      </c>
      <c r="AO28" s="3">
        <f t="shared" si="32"/>
        <v>7.9129699631706296E-2</v>
      </c>
      <c r="AP28" s="3">
        <f t="shared" si="32"/>
        <v>0.11016068068236658</v>
      </c>
      <c r="AQ28" s="3">
        <f t="shared" si="32"/>
        <v>0.17779988399635788</v>
      </c>
      <c r="AR28" s="3">
        <f t="shared" si="32"/>
        <v>0.27962306460916286</v>
      </c>
      <c r="AS28" s="3">
        <f t="shared" si="32"/>
        <v>0.36550176234127529</v>
      </c>
      <c r="AT28" s="3">
        <f t="shared" si="32"/>
        <v>0.45550139568582676</v>
      </c>
      <c r="AU28" s="3">
        <f t="shared" si="32"/>
        <v>0.53891969670024087</v>
      </c>
    </row>
    <row r="29" spans="1:47" x14ac:dyDescent="0.25">
      <c r="B29" s="1" t="s">
        <v>2</v>
      </c>
      <c r="C29" s="1" t="s">
        <v>2</v>
      </c>
      <c r="D29" s="1" t="s">
        <v>2</v>
      </c>
      <c r="E29" s="1" t="s">
        <v>2</v>
      </c>
      <c r="F29" s="1" t="s">
        <v>2</v>
      </c>
      <c r="G29" s="1" t="s">
        <v>2</v>
      </c>
      <c r="H29" s="1" t="s">
        <v>2</v>
      </c>
      <c r="I29" s="1" t="s">
        <v>2</v>
      </c>
      <c r="J29" s="1" t="s">
        <v>2</v>
      </c>
      <c r="K29" s="1" t="s">
        <v>2</v>
      </c>
      <c r="L29" s="1" t="s">
        <v>2</v>
      </c>
      <c r="M29" s="1" t="s">
        <v>2</v>
      </c>
      <c r="N29" s="1" t="s">
        <v>2</v>
      </c>
      <c r="O29" s="1" t="s">
        <v>2</v>
      </c>
      <c r="P29" s="1" t="s">
        <v>2</v>
      </c>
      <c r="Q29" s="1" t="s">
        <v>2</v>
      </c>
      <c r="R29" s="1" t="s">
        <v>2</v>
      </c>
      <c r="S29" s="1" t="s">
        <v>2</v>
      </c>
      <c r="T29" s="1" t="s">
        <v>2</v>
      </c>
      <c r="U29" s="1" t="s">
        <v>2</v>
      </c>
      <c r="V29" s="2" t="s">
        <v>2</v>
      </c>
      <c r="W29" s="2" t="s">
        <v>2</v>
      </c>
      <c r="X29" s="2" t="s">
        <v>2</v>
      </c>
      <c r="Y29" s="2" t="s">
        <v>2</v>
      </c>
      <c r="Z29" s="2" t="s">
        <v>2</v>
      </c>
      <c r="AA29" s="2" t="s">
        <v>2</v>
      </c>
      <c r="AB29" s="2" t="s">
        <v>2</v>
      </c>
      <c r="AC29" s="2" t="s">
        <v>2</v>
      </c>
      <c r="AD29" s="2" t="s">
        <v>2</v>
      </c>
      <c r="AE29" s="2" t="s">
        <v>2</v>
      </c>
      <c r="AF29" s="2" t="s">
        <v>2</v>
      </c>
      <c r="AG29" s="2" t="s">
        <v>2</v>
      </c>
      <c r="AH29" s="2" t="s">
        <v>2</v>
      </c>
      <c r="AI29" s="2" t="s">
        <v>2</v>
      </c>
      <c r="AJ29" s="2" t="s">
        <v>2</v>
      </c>
      <c r="AK29" s="2" t="s">
        <v>2</v>
      </c>
      <c r="AL29" s="2" t="s">
        <v>2</v>
      </c>
      <c r="AM29" s="2" t="s">
        <v>2</v>
      </c>
      <c r="AN29" s="2" t="s">
        <v>2</v>
      </c>
      <c r="AO29" s="2" t="s">
        <v>2</v>
      </c>
    </row>
    <row r="30" spans="1:47" x14ac:dyDescent="0.25">
      <c r="A30" s="4" t="s">
        <v>80</v>
      </c>
      <c r="B30" t="s">
        <v>4</v>
      </c>
      <c r="C30" t="s">
        <v>5</v>
      </c>
      <c r="D30" t="s">
        <v>6</v>
      </c>
      <c r="E30" t="s">
        <v>13</v>
      </c>
      <c r="F30" t="s">
        <v>14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20</v>
      </c>
      <c r="M30" t="s">
        <v>21</v>
      </c>
      <c r="N30" t="s">
        <v>22</v>
      </c>
      <c r="O30" t="s">
        <v>23</v>
      </c>
      <c r="P30" t="s">
        <v>24</v>
      </c>
      <c r="Q30" t="s">
        <v>25</v>
      </c>
      <c r="R30" t="s">
        <v>26</v>
      </c>
      <c r="S30" t="s">
        <v>27</v>
      </c>
      <c r="T30" t="s">
        <v>28</v>
      </c>
      <c r="U30" t="s">
        <v>29</v>
      </c>
      <c r="V30" t="s">
        <v>30</v>
      </c>
      <c r="W30" t="s">
        <v>31</v>
      </c>
      <c r="X30" t="s">
        <v>32</v>
      </c>
      <c r="Y30" t="s">
        <v>33</v>
      </c>
      <c r="Z30" t="s">
        <v>34</v>
      </c>
      <c r="AA30" t="s">
        <v>35</v>
      </c>
      <c r="AB30" t="s">
        <v>36</v>
      </c>
      <c r="AC30" t="s">
        <v>37</v>
      </c>
      <c r="AD30" t="s">
        <v>38</v>
      </c>
      <c r="AE30" t="s">
        <v>39</v>
      </c>
      <c r="AF30" t="s">
        <v>40</v>
      </c>
      <c r="AG30" t="s">
        <v>41</v>
      </c>
      <c r="AH30" t="s">
        <v>42</v>
      </c>
      <c r="AI30" t="s">
        <v>43</v>
      </c>
      <c r="AJ30" t="s">
        <v>44</v>
      </c>
      <c r="AK30" t="s">
        <v>45</v>
      </c>
      <c r="AL30" t="s">
        <v>46</v>
      </c>
      <c r="AM30" t="s">
        <v>47</v>
      </c>
      <c r="AN30" t="s">
        <v>48</v>
      </c>
      <c r="AO30" t="s">
        <v>49</v>
      </c>
      <c r="AP30" s="6" t="s">
        <v>86</v>
      </c>
      <c r="AQ30" s="6" t="s">
        <v>87</v>
      </c>
      <c r="AR30" s="6" t="s">
        <v>88</v>
      </c>
      <c r="AS30" t="s">
        <v>89</v>
      </c>
      <c r="AT30" s="6" t="s">
        <v>92</v>
      </c>
      <c r="AU30" t="s">
        <v>93</v>
      </c>
    </row>
    <row r="31" spans="1:47" x14ac:dyDescent="0.25">
      <c r="A31" t="s">
        <v>0</v>
      </c>
      <c r="B31" s="1">
        <v>68</v>
      </c>
      <c r="C31" s="1">
        <v>69</v>
      </c>
      <c r="D31" s="1">
        <v>69</v>
      </c>
      <c r="E31" s="1">
        <v>72</v>
      </c>
      <c r="F31" s="1">
        <v>71</v>
      </c>
      <c r="G31" s="1">
        <v>73</v>
      </c>
      <c r="H31" s="1">
        <v>67</v>
      </c>
      <c r="I31" s="1">
        <v>70</v>
      </c>
      <c r="J31" s="1">
        <v>71</v>
      </c>
      <c r="K31" s="1">
        <v>74</v>
      </c>
      <c r="L31" s="1">
        <v>76</v>
      </c>
      <c r="M31" s="1">
        <v>78</v>
      </c>
      <c r="N31" s="1">
        <v>87</v>
      </c>
      <c r="O31" s="1">
        <v>82</v>
      </c>
      <c r="P31" s="1">
        <v>84</v>
      </c>
      <c r="Q31" s="1">
        <v>84</v>
      </c>
      <c r="R31" s="1">
        <v>81</v>
      </c>
      <c r="S31" s="1">
        <v>77</v>
      </c>
      <c r="T31" s="1">
        <v>78</v>
      </c>
      <c r="U31" s="1">
        <v>79</v>
      </c>
      <c r="V31" s="1">
        <v>222</v>
      </c>
      <c r="W31" s="1">
        <v>289</v>
      </c>
      <c r="X31" s="1">
        <v>487</v>
      </c>
      <c r="Y31" s="1">
        <v>506</v>
      </c>
      <c r="Z31" s="1">
        <v>517</v>
      </c>
      <c r="AA31" s="1">
        <v>513</v>
      </c>
      <c r="AB31" s="1">
        <v>513</v>
      </c>
      <c r="AC31" s="1">
        <v>514</v>
      </c>
      <c r="AD31" s="1">
        <v>524</v>
      </c>
      <c r="AE31" s="1">
        <v>585</v>
      </c>
      <c r="AF31" s="1">
        <v>601</v>
      </c>
      <c r="AG31" s="1">
        <v>587</v>
      </c>
      <c r="AH31" s="1">
        <v>593</v>
      </c>
      <c r="AI31" s="1">
        <v>623</v>
      </c>
      <c r="AJ31" s="1">
        <v>635</v>
      </c>
      <c r="AK31" s="1">
        <v>624</v>
      </c>
      <c r="AL31" s="1">
        <v>622</v>
      </c>
      <c r="AM31" s="2">
        <v>651</v>
      </c>
      <c r="AN31" s="2">
        <v>659</v>
      </c>
      <c r="AO31" s="2">
        <v>658</v>
      </c>
      <c r="AP31" s="2">
        <f t="shared" ref="AP31:AU31" si="33">SUM(AP32:AP35)</f>
        <v>692</v>
      </c>
      <c r="AQ31">
        <f t="shared" si="33"/>
        <v>732</v>
      </c>
      <c r="AR31">
        <f t="shared" si="33"/>
        <v>765</v>
      </c>
      <c r="AS31">
        <f t="shared" si="33"/>
        <v>787</v>
      </c>
      <c r="AT31">
        <f t="shared" si="33"/>
        <v>779</v>
      </c>
      <c r="AU31">
        <f t="shared" si="33"/>
        <v>761</v>
      </c>
    </row>
    <row r="32" spans="1:47" x14ac:dyDescent="0.25">
      <c r="A32" t="s">
        <v>7</v>
      </c>
      <c r="B32" s="1">
        <v>16</v>
      </c>
      <c r="C32" s="1">
        <v>17</v>
      </c>
      <c r="D32" s="1">
        <v>17</v>
      </c>
      <c r="E32" s="1">
        <v>20</v>
      </c>
      <c r="F32" s="1">
        <v>18</v>
      </c>
      <c r="G32" s="1">
        <v>19</v>
      </c>
      <c r="H32" s="1">
        <v>15</v>
      </c>
      <c r="I32" s="1">
        <v>19</v>
      </c>
      <c r="J32" s="1">
        <v>19</v>
      </c>
      <c r="K32" s="1">
        <v>20</v>
      </c>
      <c r="L32" s="1">
        <v>20</v>
      </c>
      <c r="M32" s="1">
        <v>21</v>
      </c>
      <c r="N32" s="1">
        <v>26</v>
      </c>
      <c r="O32" s="1">
        <v>26</v>
      </c>
      <c r="P32" s="1">
        <v>28</v>
      </c>
      <c r="Q32" s="1">
        <v>28</v>
      </c>
      <c r="R32" s="1">
        <v>27</v>
      </c>
      <c r="S32" s="1">
        <v>27</v>
      </c>
      <c r="T32" s="1">
        <v>28</v>
      </c>
      <c r="U32" s="1">
        <v>29</v>
      </c>
      <c r="V32" s="1">
        <v>172</v>
      </c>
      <c r="W32" s="1">
        <v>239</v>
      </c>
      <c r="X32" s="1">
        <v>438</v>
      </c>
      <c r="Y32" s="1">
        <v>458</v>
      </c>
      <c r="Z32" s="1">
        <v>468</v>
      </c>
      <c r="AA32" s="1">
        <v>467</v>
      </c>
      <c r="AB32" s="1">
        <v>470</v>
      </c>
      <c r="AC32" s="1">
        <v>473</v>
      </c>
      <c r="AD32" s="1">
        <v>482</v>
      </c>
      <c r="AE32" s="1">
        <v>543</v>
      </c>
      <c r="AF32" s="1">
        <v>558</v>
      </c>
      <c r="AG32" s="1">
        <v>544</v>
      </c>
      <c r="AH32" s="1">
        <v>549</v>
      </c>
      <c r="AI32" s="1">
        <v>579</v>
      </c>
      <c r="AJ32" s="1">
        <v>591</v>
      </c>
      <c r="AK32" s="1">
        <v>580</v>
      </c>
      <c r="AL32" s="2">
        <v>581</v>
      </c>
      <c r="AM32" s="2">
        <f>600+9</f>
        <v>609</v>
      </c>
      <c r="AN32" s="2">
        <f>609+8</f>
        <v>617</v>
      </c>
      <c r="AO32" s="2">
        <f>609+7</f>
        <v>616</v>
      </c>
      <c r="AP32">
        <v>650</v>
      </c>
      <c r="AQ32">
        <f>683+7</f>
        <v>690</v>
      </c>
      <c r="AR32">
        <v>723</v>
      </c>
      <c r="AS32">
        <f>738+7</f>
        <v>745</v>
      </c>
      <c r="AT32">
        <f>732+7</f>
        <v>739</v>
      </c>
      <c r="AU32">
        <f>714+7</f>
        <v>721</v>
      </c>
    </row>
    <row r="33" spans="1:47" x14ac:dyDescent="0.25">
      <c r="A33" t="s">
        <v>8</v>
      </c>
      <c r="B33" s="1">
        <v>9</v>
      </c>
      <c r="C33" s="1">
        <v>9</v>
      </c>
      <c r="D33" s="1">
        <v>9</v>
      </c>
      <c r="E33" s="1">
        <v>9</v>
      </c>
      <c r="F33" s="1">
        <v>10</v>
      </c>
      <c r="G33" s="1">
        <v>11</v>
      </c>
      <c r="H33" s="1">
        <v>11</v>
      </c>
      <c r="I33" s="1">
        <v>11</v>
      </c>
      <c r="J33" s="1">
        <v>11</v>
      </c>
      <c r="K33" s="1">
        <v>11</v>
      </c>
      <c r="L33" s="1">
        <v>11</v>
      </c>
      <c r="M33" s="1">
        <v>11</v>
      </c>
      <c r="N33" s="1">
        <v>11</v>
      </c>
      <c r="O33" s="1">
        <v>8</v>
      </c>
      <c r="P33" s="1">
        <v>8</v>
      </c>
      <c r="Q33" s="1">
        <v>8</v>
      </c>
      <c r="R33" s="1">
        <v>7</v>
      </c>
      <c r="S33" s="1">
        <v>3</v>
      </c>
      <c r="T33" s="1">
        <v>3</v>
      </c>
      <c r="U33" s="1">
        <v>3</v>
      </c>
      <c r="V33" s="1">
        <v>3</v>
      </c>
      <c r="W33" s="1">
        <v>3</v>
      </c>
      <c r="X33" s="1">
        <v>3</v>
      </c>
      <c r="Y33" s="1">
        <v>3</v>
      </c>
      <c r="Z33" s="1">
        <v>3</v>
      </c>
      <c r="AA33" s="1">
        <v>3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2</v>
      </c>
      <c r="AK33" s="1">
        <v>2</v>
      </c>
      <c r="AL33" s="2">
        <v>0</v>
      </c>
      <c r="AM33" s="2">
        <v>2</v>
      </c>
      <c r="AN33" s="2">
        <v>3</v>
      </c>
      <c r="AO33" s="2">
        <v>2</v>
      </c>
      <c r="AP33">
        <v>2</v>
      </c>
      <c r="AQ33">
        <f>3</f>
        <v>3</v>
      </c>
      <c r="AR33">
        <v>2</v>
      </c>
      <c r="AS33">
        <v>2</v>
      </c>
      <c r="AT33">
        <v>3</v>
      </c>
      <c r="AU33">
        <v>3</v>
      </c>
    </row>
    <row r="34" spans="1:47" x14ac:dyDescent="0.25">
      <c r="A34" t="s">
        <v>11</v>
      </c>
      <c r="B34" s="1">
        <v>39</v>
      </c>
      <c r="C34" s="1">
        <v>39</v>
      </c>
      <c r="D34" s="1">
        <v>39</v>
      </c>
      <c r="E34" s="1">
        <v>39</v>
      </c>
      <c r="F34" s="1">
        <v>39</v>
      </c>
      <c r="G34" s="1">
        <v>39</v>
      </c>
      <c r="H34" s="1">
        <v>37</v>
      </c>
      <c r="I34" s="1">
        <v>36</v>
      </c>
      <c r="J34" s="1">
        <v>37</v>
      </c>
      <c r="K34" s="1">
        <v>38</v>
      </c>
      <c r="L34" s="1">
        <v>40</v>
      </c>
      <c r="M34" s="1">
        <v>40</v>
      </c>
      <c r="N34" s="1">
        <v>40</v>
      </c>
      <c r="O34" s="1">
        <v>40</v>
      </c>
      <c r="P34" s="1">
        <v>40</v>
      </c>
      <c r="Q34" s="1">
        <v>40</v>
      </c>
      <c r="R34" s="1">
        <v>40</v>
      </c>
      <c r="S34" s="1">
        <v>40</v>
      </c>
      <c r="T34" s="1">
        <v>40</v>
      </c>
      <c r="U34" s="1">
        <v>40</v>
      </c>
      <c r="V34" s="1">
        <v>40</v>
      </c>
      <c r="W34" s="1">
        <v>40</v>
      </c>
      <c r="X34" s="1">
        <v>39</v>
      </c>
      <c r="Y34" s="1">
        <v>39</v>
      </c>
      <c r="Z34" s="1">
        <v>41</v>
      </c>
      <c r="AA34" s="1">
        <v>39</v>
      </c>
      <c r="AB34" s="1">
        <v>38</v>
      </c>
      <c r="AC34" s="1">
        <v>37</v>
      </c>
      <c r="AD34" s="1">
        <v>37</v>
      </c>
      <c r="AE34" s="1">
        <v>37</v>
      </c>
      <c r="AF34" s="1">
        <v>38</v>
      </c>
      <c r="AG34" s="1">
        <v>38</v>
      </c>
      <c r="AH34" s="1">
        <v>39</v>
      </c>
      <c r="AI34" s="1">
        <v>39</v>
      </c>
      <c r="AJ34" s="1">
        <v>39</v>
      </c>
      <c r="AK34" s="1">
        <v>39</v>
      </c>
      <c r="AL34" s="2">
        <v>38</v>
      </c>
      <c r="AM34" s="2">
        <f>33+3+1</f>
        <v>37</v>
      </c>
      <c r="AN34" s="2">
        <f>32+1+3</f>
        <v>36</v>
      </c>
      <c r="AO34" s="2">
        <f>32+1+3</f>
        <v>36</v>
      </c>
      <c r="AP34">
        <v>36</v>
      </c>
      <c r="AQ34">
        <f>32+1+3</f>
        <v>36</v>
      </c>
      <c r="AR34">
        <v>36</v>
      </c>
      <c r="AS34">
        <f>32+1+3</f>
        <v>36</v>
      </c>
      <c r="AT34">
        <f>30+1+2</f>
        <v>33</v>
      </c>
      <c r="AU34">
        <f>29+1+2</f>
        <v>32</v>
      </c>
    </row>
    <row r="35" spans="1:47" x14ac:dyDescent="0.25">
      <c r="A35" t="s">
        <v>12</v>
      </c>
      <c r="B35" s="1">
        <v>4</v>
      </c>
      <c r="C35" s="1">
        <v>4</v>
      </c>
      <c r="D35" s="1">
        <v>4</v>
      </c>
      <c r="E35" s="1">
        <v>4</v>
      </c>
      <c r="F35" s="1">
        <v>4</v>
      </c>
      <c r="G35" s="1">
        <v>4</v>
      </c>
      <c r="H35" s="1">
        <v>4</v>
      </c>
      <c r="I35" s="1">
        <v>4</v>
      </c>
      <c r="J35" s="1">
        <v>4</v>
      </c>
      <c r="K35" s="1">
        <v>5</v>
      </c>
      <c r="L35" s="1">
        <v>5</v>
      </c>
      <c r="M35" s="1">
        <v>6</v>
      </c>
      <c r="N35" s="1">
        <v>10</v>
      </c>
      <c r="O35" s="1">
        <v>8</v>
      </c>
      <c r="P35" s="1">
        <v>8</v>
      </c>
      <c r="Q35" s="1">
        <v>8</v>
      </c>
      <c r="R35" s="1">
        <v>7</v>
      </c>
      <c r="S35" s="1">
        <v>7</v>
      </c>
      <c r="T35" s="1">
        <v>7</v>
      </c>
      <c r="U35" s="1">
        <v>7</v>
      </c>
      <c r="V35" s="1">
        <v>7</v>
      </c>
      <c r="W35" s="1">
        <v>7</v>
      </c>
      <c r="X35" s="1">
        <v>7</v>
      </c>
      <c r="Y35" s="1">
        <v>6</v>
      </c>
      <c r="Z35" s="1">
        <v>5</v>
      </c>
      <c r="AA35" s="1">
        <v>4</v>
      </c>
      <c r="AB35" s="1">
        <v>4</v>
      </c>
      <c r="AC35" s="1">
        <v>4</v>
      </c>
      <c r="AD35" s="1">
        <v>5</v>
      </c>
      <c r="AE35" s="1">
        <v>5</v>
      </c>
      <c r="AF35" s="1">
        <v>5</v>
      </c>
      <c r="AG35" s="1">
        <v>5</v>
      </c>
      <c r="AH35" s="1">
        <v>5</v>
      </c>
      <c r="AI35" s="1">
        <v>5</v>
      </c>
      <c r="AJ35" s="1">
        <v>3</v>
      </c>
      <c r="AK35" s="1">
        <v>3</v>
      </c>
      <c r="AL35" s="2">
        <v>3</v>
      </c>
      <c r="AM35" s="2">
        <v>3</v>
      </c>
      <c r="AN35" s="2">
        <v>3</v>
      </c>
      <c r="AO35" s="2">
        <v>4</v>
      </c>
      <c r="AP35">
        <v>4</v>
      </c>
      <c r="AQ35">
        <f>3</f>
        <v>3</v>
      </c>
      <c r="AR35">
        <v>4</v>
      </c>
      <c r="AS35">
        <v>4</v>
      </c>
      <c r="AT35">
        <v>4</v>
      </c>
      <c r="AU35">
        <v>5</v>
      </c>
    </row>
    <row r="36" spans="1:47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"/>
      <c r="AM36" s="2"/>
      <c r="AN36" s="2"/>
      <c r="AO36" s="2"/>
    </row>
    <row r="37" spans="1:47" x14ac:dyDescent="0.25">
      <c r="A37" t="s">
        <v>81</v>
      </c>
      <c r="B37" t="s">
        <v>4</v>
      </c>
      <c r="C37" t="s">
        <v>5</v>
      </c>
      <c r="D37" t="s">
        <v>6</v>
      </c>
      <c r="E37" t="s">
        <v>13</v>
      </c>
      <c r="F37" t="s">
        <v>14</v>
      </c>
      <c r="G37" t="s">
        <v>15</v>
      </c>
      <c r="H37" t="s">
        <v>16</v>
      </c>
      <c r="I37" t="s">
        <v>17</v>
      </c>
      <c r="J37" t="s">
        <v>18</v>
      </c>
      <c r="K37" t="s">
        <v>19</v>
      </c>
      <c r="L37" t="s">
        <v>20</v>
      </c>
      <c r="M37" t="s">
        <v>21</v>
      </c>
      <c r="N37" t="s">
        <v>22</v>
      </c>
      <c r="O37" t="s">
        <v>23</v>
      </c>
      <c r="P37" t="s">
        <v>24</v>
      </c>
      <c r="Q37" t="s">
        <v>25</v>
      </c>
      <c r="R37" t="s">
        <v>26</v>
      </c>
      <c r="S37" t="s">
        <v>27</v>
      </c>
      <c r="T37" t="s">
        <v>28</v>
      </c>
      <c r="U37" t="s">
        <v>29</v>
      </c>
      <c r="V37" t="s">
        <v>30</v>
      </c>
      <c r="W37" t="s">
        <v>31</v>
      </c>
      <c r="X37" t="s">
        <v>32</v>
      </c>
      <c r="Y37" t="s">
        <v>33</v>
      </c>
      <c r="Z37" t="s">
        <v>34</v>
      </c>
      <c r="AA37" t="s">
        <v>35</v>
      </c>
      <c r="AB37" t="s">
        <v>36</v>
      </c>
      <c r="AC37" t="s">
        <v>37</v>
      </c>
      <c r="AD37" t="s">
        <v>38</v>
      </c>
      <c r="AE37" t="s">
        <v>39</v>
      </c>
      <c r="AF37" t="s">
        <v>40</v>
      </c>
      <c r="AG37" t="s">
        <v>41</v>
      </c>
      <c r="AH37" t="s">
        <v>42</v>
      </c>
      <c r="AI37" t="s">
        <v>43</v>
      </c>
      <c r="AJ37" t="s">
        <v>44</v>
      </c>
      <c r="AK37" t="s">
        <v>45</v>
      </c>
      <c r="AL37" t="s">
        <v>46</v>
      </c>
      <c r="AM37" t="s">
        <v>47</v>
      </c>
      <c r="AN37" t="s">
        <v>48</v>
      </c>
      <c r="AO37" t="s">
        <v>49</v>
      </c>
      <c r="AP37" s="6" t="s">
        <v>86</v>
      </c>
      <c r="AQ37" s="6" t="s">
        <v>87</v>
      </c>
      <c r="AR37" s="6" t="s">
        <v>88</v>
      </c>
      <c r="AS37" t="s">
        <v>89</v>
      </c>
      <c r="AT37" s="6" t="s">
        <v>92</v>
      </c>
      <c r="AU37" t="s">
        <v>93</v>
      </c>
    </row>
    <row r="38" spans="1:47" x14ac:dyDescent="0.25">
      <c r="A38" t="s">
        <v>60</v>
      </c>
      <c r="B38" s="5">
        <v>68640</v>
      </c>
      <c r="C38" s="5">
        <v>68809</v>
      </c>
      <c r="D38" s="5">
        <v>68901</v>
      </c>
      <c r="E38" s="5">
        <v>69099</v>
      </c>
      <c r="F38" s="5">
        <v>69376</v>
      </c>
      <c r="G38" s="5">
        <v>69389</v>
      </c>
      <c r="H38" s="5">
        <v>69510</v>
      </c>
      <c r="I38" s="5">
        <v>69719</v>
      </c>
      <c r="J38" s="5">
        <v>69942</v>
      </c>
      <c r="K38" s="5">
        <v>70101</v>
      </c>
      <c r="L38" s="5">
        <v>70248</v>
      </c>
      <c r="M38" s="5">
        <v>70398</v>
      </c>
      <c r="N38" s="5">
        <v>70625</v>
      </c>
      <c r="O38" s="5">
        <v>70722</v>
      </c>
      <c r="P38" s="5">
        <v>70983</v>
      </c>
      <c r="Q38" s="5">
        <v>71217</v>
      </c>
      <c r="R38" s="5">
        <v>71398</v>
      </c>
      <c r="S38" s="5">
        <v>71472</v>
      </c>
      <c r="T38" s="5">
        <v>71670</v>
      </c>
      <c r="U38" s="5">
        <v>71892</v>
      </c>
      <c r="V38" s="5">
        <v>72049</v>
      </c>
      <c r="W38" s="5">
        <v>72139</v>
      </c>
      <c r="X38" s="5">
        <v>72528</v>
      </c>
      <c r="Y38" s="5">
        <v>74274</v>
      </c>
      <c r="Z38" s="5">
        <v>74598</v>
      </c>
      <c r="AA38" s="5">
        <v>74118</v>
      </c>
      <c r="AB38" s="5">
        <v>74023</v>
      </c>
      <c r="AC38" s="5">
        <v>74288</v>
      </c>
      <c r="AD38" s="5">
        <v>74619</v>
      </c>
      <c r="AE38" s="5">
        <v>74787</v>
      </c>
      <c r="AF38" s="5">
        <v>74992</v>
      </c>
      <c r="AG38" s="5">
        <v>75142</v>
      </c>
      <c r="AH38" s="5">
        <v>75453</v>
      </c>
      <c r="AI38" s="5">
        <v>75590</v>
      </c>
      <c r="AJ38" s="5">
        <v>75756</v>
      </c>
      <c r="AK38" s="5">
        <v>75958</v>
      </c>
      <c r="AL38" s="5">
        <v>76080</v>
      </c>
      <c r="AM38" s="2">
        <v>76223</v>
      </c>
      <c r="AN38" s="2">
        <v>76459</v>
      </c>
      <c r="AO38" s="2">
        <v>76603</v>
      </c>
      <c r="AP38" s="5">
        <v>76808</v>
      </c>
      <c r="AQ38" s="8">
        <f>76204+690</f>
        <v>76894</v>
      </c>
      <c r="AR38" s="8">
        <f>76328+723</f>
        <v>77051</v>
      </c>
      <c r="AS38" s="8">
        <f>76469+745</f>
        <v>77214</v>
      </c>
      <c r="AT38" s="11">
        <f>76779+739</f>
        <v>77518</v>
      </c>
      <c r="AU38" s="8">
        <f>76904+721</f>
        <v>77625</v>
      </c>
    </row>
    <row r="39" spans="1:47" x14ac:dyDescent="0.25">
      <c r="A39" t="s">
        <v>61</v>
      </c>
      <c r="B39" s="5">
        <v>10561</v>
      </c>
      <c r="C39" s="5">
        <v>10682</v>
      </c>
      <c r="D39" s="5">
        <v>10615</v>
      </c>
      <c r="E39" s="5">
        <v>10618</v>
      </c>
      <c r="F39" s="5">
        <v>10674</v>
      </c>
      <c r="G39" s="5">
        <v>10724</v>
      </c>
      <c r="H39" s="5">
        <v>10796</v>
      </c>
      <c r="I39" s="5">
        <v>10884</v>
      </c>
      <c r="J39" s="5">
        <v>10959</v>
      </c>
      <c r="K39" s="5">
        <v>10961</v>
      </c>
      <c r="L39" s="5">
        <v>11070</v>
      </c>
      <c r="M39" s="5">
        <v>11113</v>
      </c>
      <c r="N39" s="5">
        <v>11158</v>
      </c>
      <c r="O39" s="5">
        <v>11163</v>
      </c>
      <c r="P39" s="5">
        <v>11148</v>
      </c>
      <c r="Q39" s="5">
        <v>11165</v>
      </c>
      <c r="R39" s="5">
        <v>11165</v>
      </c>
      <c r="S39" s="5">
        <v>11143</v>
      </c>
      <c r="T39" s="5">
        <v>11176</v>
      </c>
      <c r="U39" s="5">
        <v>11228</v>
      </c>
      <c r="V39" s="5">
        <v>11247</v>
      </c>
      <c r="W39" s="5">
        <v>11233</v>
      </c>
      <c r="X39" s="5">
        <v>11056</v>
      </c>
      <c r="Y39" s="5">
        <v>9728</v>
      </c>
      <c r="Z39" s="5">
        <v>9631</v>
      </c>
      <c r="AA39" s="5">
        <v>9620</v>
      </c>
      <c r="AB39" s="5">
        <v>9557</v>
      </c>
      <c r="AC39" s="5">
        <v>9577</v>
      </c>
      <c r="AD39" s="5">
        <v>9574</v>
      </c>
      <c r="AE39" s="5">
        <v>9559</v>
      </c>
      <c r="AF39" s="5">
        <v>9573</v>
      </c>
      <c r="AG39" s="5">
        <v>9567</v>
      </c>
      <c r="AH39" s="5">
        <v>9512</v>
      </c>
      <c r="AI39" s="5">
        <v>9562</v>
      </c>
      <c r="AJ39" s="5">
        <v>9577</v>
      </c>
      <c r="AK39" s="5">
        <v>9591</v>
      </c>
      <c r="AL39" s="5">
        <v>9656</v>
      </c>
      <c r="AM39" s="2">
        <v>9725</v>
      </c>
      <c r="AN39" s="2">
        <v>9747</v>
      </c>
      <c r="AO39" s="2">
        <v>9750</v>
      </c>
      <c r="AP39" s="5">
        <v>9754</v>
      </c>
      <c r="AQ39" s="11">
        <f>9754+1</f>
        <v>9755</v>
      </c>
      <c r="AR39" s="8">
        <f>9772+1</f>
        <v>9773</v>
      </c>
      <c r="AS39" s="8">
        <v>9783</v>
      </c>
      <c r="AT39" s="11">
        <f>9776+1</f>
        <v>9777</v>
      </c>
      <c r="AU39" s="8">
        <f>9745+1</f>
        <v>9746</v>
      </c>
    </row>
    <row r="40" spans="1:47" x14ac:dyDescent="0.25">
      <c r="A40" s="6" t="s">
        <v>94</v>
      </c>
      <c r="B40" s="5">
        <v>1703</v>
      </c>
      <c r="C40" s="5">
        <v>1766</v>
      </c>
      <c r="D40" s="5">
        <v>1762</v>
      </c>
      <c r="E40" s="5">
        <v>1754</v>
      </c>
      <c r="F40" s="5">
        <v>1735</v>
      </c>
      <c r="G40" s="5">
        <v>1727</v>
      </c>
      <c r="H40" s="5">
        <v>1723</v>
      </c>
      <c r="I40" s="5">
        <v>1699</v>
      </c>
      <c r="J40" s="5">
        <v>1691</v>
      </c>
      <c r="K40" s="5">
        <v>1692</v>
      </c>
      <c r="L40" s="5">
        <v>1617</v>
      </c>
      <c r="M40" s="5">
        <v>1607</v>
      </c>
      <c r="N40" s="5">
        <v>1605</v>
      </c>
      <c r="O40" s="5">
        <v>1600</v>
      </c>
      <c r="P40" s="5">
        <v>1626</v>
      </c>
      <c r="Q40" s="5">
        <v>1641</v>
      </c>
      <c r="R40" s="5">
        <v>1649</v>
      </c>
      <c r="S40" s="5">
        <v>1652</v>
      </c>
      <c r="T40" s="5">
        <v>1656</v>
      </c>
      <c r="U40" s="5">
        <v>1643</v>
      </c>
      <c r="V40" s="5">
        <v>1633</v>
      </c>
      <c r="W40" s="5">
        <v>1635</v>
      </c>
      <c r="X40" s="5">
        <v>1641</v>
      </c>
      <c r="Y40" s="5">
        <v>1657</v>
      </c>
      <c r="Z40" s="5">
        <v>1666</v>
      </c>
      <c r="AA40" s="5">
        <v>1659</v>
      </c>
      <c r="AB40" s="5">
        <v>1659</v>
      </c>
      <c r="AC40" s="5">
        <v>1635</v>
      </c>
      <c r="AD40" s="5">
        <v>1622</v>
      </c>
      <c r="AE40" s="5">
        <v>1603</v>
      </c>
      <c r="AF40" s="5">
        <v>1605</v>
      </c>
      <c r="AG40" s="5">
        <v>1605</v>
      </c>
      <c r="AH40" s="5">
        <v>1609</v>
      </c>
      <c r="AI40" s="5">
        <v>1591</v>
      </c>
      <c r="AJ40" s="5">
        <v>1577</v>
      </c>
      <c r="AK40" s="5">
        <v>1551</v>
      </c>
      <c r="AL40" s="5">
        <v>1495</v>
      </c>
      <c r="AM40" s="2">
        <v>1488</v>
      </c>
      <c r="AN40" s="2">
        <v>1494</v>
      </c>
      <c r="AO40" s="2">
        <v>1484</v>
      </c>
      <c r="AP40" s="5">
        <v>1489</v>
      </c>
      <c r="AQ40" s="11">
        <f>1491+1+3+1</f>
        <v>1496</v>
      </c>
      <c r="AR40" s="8">
        <f>1495+1+3+1</f>
        <v>1500</v>
      </c>
      <c r="AS40" s="8">
        <f>1495+1</f>
        <v>1496</v>
      </c>
      <c r="AT40" s="11">
        <f>1503+1</f>
        <v>1504</v>
      </c>
      <c r="AU40" s="8">
        <f>1514+1+1</f>
        <v>1516</v>
      </c>
    </row>
    <row r="41" spans="1:47" x14ac:dyDescent="0.25">
      <c r="A41" t="s">
        <v>63</v>
      </c>
      <c r="B41" s="5">
        <v>74</v>
      </c>
      <c r="C41" s="5">
        <v>73</v>
      </c>
      <c r="D41" s="5">
        <v>75</v>
      </c>
      <c r="E41" s="5">
        <v>76</v>
      </c>
      <c r="F41" s="5">
        <v>75</v>
      </c>
      <c r="G41" s="5">
        <v>76</v>
      </c>
      <c r="H41" s="5">
        <v>79</v>
      </c>
      <c r="I41" s="5">
        <v>79</v>
      </c>
      <c r="J41" s="5">
        <v>81</v>
      </c>
      <c r="K41" s="5">
        <v>82</v>
      </c>
      <c r="L41" s="5">
        <v>83</v>
      </c>
      <c r="M41" s="5">
        <v>83</v>
      </c>
      <c r="N41" s="5">
        <v>81</v>
      </c>
      <c r="O41" s="5">
        <v>81</v>
      </c>
      <c r="P41" s="5">
        <v>81</v>
      </c>
      <c r="Q41" s="5">
        <v>91</v>
      </c>
      <c r="R41" s="5">
        <v>91</v>
      </c>
      <c r="S41" s="5">
        <v>90</v>
      </c>
      <c r="T41" s="5">
        <v>88</v>
      </c>
      <c r="U41" s="5">
        <v>91</v>
      </c>
      <c r="V41" s="5">
        <v>88</v>
      </c>
      <c r="W41" s="5">
        <v>87</v>
      </c>
      <c r="X41" s="5">
        <v>90</v>
      </c>
      <c r="Y41" s="5">
        <v>87</v>
      </c>
      <c r="Z41" s="5">
        <v>88</v>
      </c>
      <c r="AA41" s="5">
        <v>87</v>
      </c>
      <c r="AB41" s="5">
        <v>90</v>
      </c>
      <c r="AC41" s="5">
        <v>96</v>
      </c>
      <c r="AD41" s="5">
        <v>96</v>
      </c>
      <c r="AE41" s="5">
        <v>95</v>
      </c>
      <c r="AF41" s="5">
        <v>94</v>
      </c>
      <c r="AG41" s="5">
        <v>96</v>
      </c>
      <c r="AH41" s="5">
        <v>97</v>
      </c>
      <c r="AI41" s="5">
        <v>98</v>
      </c>
      <c r="AJ41" s="5">
        <v>95</v>
      </c>
      <c r="AK41" s="5">
        <v>97</v>
      </c>
      <c r="AL41" s="5">
        <v>95</v>
      </c>
      <c r="AM41" s="2">
        <v>96</v>
      </c>
      <c r="AN41" s="2">
        <v>97</v>
      </c>
      <c r="AO41" s="2">
        <v>100</v>
      </c>
      <c r="AP41" s="5">
        <v>101</v>
      </c>
      <c r="AQ41" s="11">
        <v>100</v>
      </c>
      <c r="AR41" s="8">
        <v>101</v>
      </c>
      <c r="AS41" s="8">
        <v>101</v>
      </c>
      <c r="AT41" s="11">
        <f>100+1</f>
        <v>101</v>
      </c>
      <c r="AU41" s="8">
        <f>101</f>
        <v>101</v>
      </c>
    </row>
    <row r="42" spans="1:47" x14ac:dyDescent="0.25">
      <c r="A42" t="s">
        <v>58</v>
      </c>
      <c r="B42" s="5">
        <v>238</v>
      </c>
      <c r="C42" s="5">
        <v>246</v>
      </c>
      <c r="D42" s="5">
        <v>246</v>
      </c>
      <c r="E42" s="5">
        <v>245</v>
      </c>
      <c r="F42" s="5">
        <v>251</v>
      </c>
      <c r="G42" s="5">
        <v>249</v>
      </c>
      <c r="H42" s="5">
        <v>252</v>
      </c>
      <c r="I42" s="5">
        <v>256</v>
      </c>
      <c r="J42" s="5">
        <v>252</v>
      </c>
      <c r="K42" s="5">
        <v>249</v>
      </c>
      <c r="L42" s="5">
        <v>249</v>
      </c>
      <c r="M42" s="5">
        <v>220</v>
      </c>
      <c r="N42" s="5">
        <v>215</v>
      </c>
      <c r="O42" s="5">
        <v>209</v>
      </c>
      <c r="P42" s="5">
        <v>190</v>
      </c>
      <c r="Q42" s="5">
        <v>195</v>
      </c>
      <c r="R42" s="5">
        <v>195</v>
      </c>
      <c r="S42" s="5">
        <v>172</v>
      </c>
      <c r="T42" s="5">
        <v>174</v>
      </c>
      <c r="U42" s="5">
        <v>175</v>
      </c>
      <c r="V42" s="5">
        <v>175</v>
      </c>
      <c r="W42" s="5">
        <v>173</v>
      </c>
      <c r="X42" s="5">
        <v>176</v>
      </c>
      <c r="Y42" s="5">
        <v>179</v>
      </c>
      <c r="Z42" s="5">
        <v>173</v>
      </c>
      <c r="AA42" s="5">
        <v>157</v>
      </c>
      <c r="AB42" s="5">
        <v>168</v>
      </c>
      <c r="AC42" s="5">
        <v>162</v>
      </c>
      <c r="AD42" s="5">
        <v>166</v>
      </c>
      <c r="AE42" s="5">
        <v>164</v>
      </c>
      <c r="AF42" s="5">
        <v>164</v>
      </c>
      <c r="AG42" s="5">
        <v>166</v>
      </c>
      <c r="AH42" s="5">
        <v>165</v>
      </c>
      <c r="AI42" s="5">
        <v>166</v>
      </c>
      <c r="AJ42" s="5">
        <v>165</v>
      </c>
      <c r="AK42" s="5">
        <v>160</v>
      </c>
      <c r="AL42" s="5">
        <v>164</v>
      </c>
      <c r="AM42" s="2">
        <v>164</v>
      </c>
      <c r="AN42" s="2">
        <v>165</v>
      </c>
      <c r="AO42" s="2">
        <v>166</v>
      </c>
      <c r="AP42" s="5">
        <v>164</v>
      </c>
      <c r="AQ42" s="11">
        <v>163</v>
      </c>
      <c r="AR42" s="8">
        <v>162</v>
      </c>
      <c r="AS42" s="8">
        <f>160+3</f>
        <v>163</v>
      </c>
      <c r="AT42" s="11">
        <f>162+2</f>
        <v>164</v>
      </c>
      <c r="AU42" s="11">
        <f>162+2</f>
        <v>164</v>
      </c>
    </row>
    <row r="43" spans="1:47" x14ac:dyDescent="0.25">
      <c r="A43" t="s">
        <v>64</v>
      </c>
      <c r="B43" s="5">
        <v>188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O43" s="2"/>
    </row>
    <row r="44" spans="1:47" x14ac:dyDescent="0.25">
      <c r="A44" t="s">
        <v>59</v>
      </c>
      <c r="B44" s="5">
        <v>81216</v>
      </c>
      <c r="C44" s="5">
        <v>81576</v>
      </c>
      <c r="D44" s="5">
        <v>81599</v>
      </c>
      <c r="E44" s="5">
        <v>81792</v>
      </c>
      <c r="F44" s="5">
        <v>82111</v>
      </c>
      <c r="G44" s="5">
        <v>82165</v>
      </c>
      <c r="H44" s="5">
        <v>82360</v>
      </c>
      <c r="I44" s="5">
        <v>82637</v>
      </c>
      <c r="J44" s="5">
        <v>82925</v>
      </c>
      <c r="K44" s="5">
        <v>83085</v>
      </c>
      <c r="L44" s="5">
        <v>83267</v>
      </c>
      <c r="M44" s="5">
        <v>83421</v>
      </c>
      <c r="N44" s="5">
        <v>83684</v>
      </c>
      <c r="O44" s="5">
        <v>83775</v>
      </c>
      <c r="P44" s="5">
        <v>84028</v>
      </c>
      <c r="Q44" s="5">
        <v>84309</v>
      </c>
      <c r="R44" s="5">
        <v>84498</v>
      </c>
      <c r="S44" s="5">
        <v>84529</v>
      </c>
      <c r="T44" s="5">
        <v>84764</v>
      </c>
      <c r="U44" s="5">
        <v>85029</v>
      </c>
      <c r="V44" s="5">
        <v>85192</v>
      </c>
      <c r="W44" s="5">
        <v>85267</v>
      </c>
      <c r="X44" s="5">
        <v>85491</v>
      </c>
      <c r="Y44" s="5">
        <v>85925</v>
      </c>
      <c r="Z44" s="5">
        <v>86156</v>
      </c>
      <c r="AA44" s="5">
        <v>85641</v>
      </c>
      <c r="AB44" s="5">
        <v>85497</v>
      </c>
      <c r="AC44" s="5">
        <v>85758</v>
      </c>
      <c r="AD44" s="5">
        <v>86077</v>
      </c>
      <c r="AE44" s="5">
        <v>86208</v>
      </c>
      <c r="AF44" s="5">
        <v>86428</v>
      </c>
      <c r="AG44" s="5">
        <v>86576</v>
      </c>
      <c r="AH44" s="5">
        <v>86836</v>
      </c>
      <c r="AI44" s="5">
        <v>87007</v>
      </c>
      <c r="AJ44" s="5">
        <v>87170</v>
      </c>
      <c r="AK44" s="5">
        <v>87357</v>
      </c>
      <c r="AL44" s="5">
        <v>87490</v>
      </c>
      <c r="AM44" s="2">
        <v>87696</v>
      </c>
      <c r="AN44" s="2">
        <v>87962</v>
      </c>
      <c r="AO44" s="2">
        <v>88103</v>
      </c>
      <c r="AP44" s="5">
        <f t="shared" ref="AP44:AU44" si="34">SUM(AP38:AP43)</f>
        <v>88316</v>
      </c>
      <c r="AQ44" s="5">
        <f t="shared" si="34"/>
        <v>88408</v>
      </c>
      <c r="AR44" s="5">
        <f t="shared" si="34"/>
        <v>88587</v>
      </c>
      <c r="AS44" s="5">
        <f t="shared" si="34"/>
        <v>88757</v>
      </c>
      <c r="AT44" s="5">
        <f t="shared" si="34"/>
        <v>89064</v>
      </c>
      <c r="AU44" s="5">
        <f t="shared" si="34"/>
        <v>89152</v>
      </c>
    </row>
    <row r="45" spans="1:47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7" x14ac:dyDescent="0.25">
      <c r="A46" t="s">
        <v>80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7" x14ac:dyDescent="0.25">
      <c r="A47" t="s">
        <v>1</v>
      </c>
      <c r="B47" t="s">
        <v>4</v>
      </c>
      <c r="C47" t="s">
        <v>5</v>
      </c>
      <c r="D47" t="s">
        <v>6</v>
      </c>
      <c r="E47" t="s">
        <v>13</v>
      </c>
      <c r="F47" t="s">
        <v>14</v>
      </c>
      <c r="G47" t="s">
        <v>15</v>
      </c>
      <c r="H47" t="s">
        <v>16</v>
      </c>
      <c r="I47" t="s">
        <v>17</v>
      </c>
      <c r="J47" t="s">
        <v>18</v>
      </c>
      <c r="K47" t="s">
        <v>19</v>
      </c>
      <c r="L47" t="s">
        <v>20</v>
      </c>
      <c r="M47" t="s">
        <v>21</v>
      </c>
      <c r="N47" t="s">
        <v>22</v>
      </c>
      <c r="O47" t="s">
        <v>23</v>
      </c>
      <c r="P47" t="s">
        <v>24</v>
      </c>
      <c r="Q47" t="s">
        <v>25</v>
      </c>
      <c r="R47" t="s">
        <v>26</v>
      </c>
      <c r="S47" t="s">
        <v>27</v>
      </c>
      <c r="T47" t="s">
        <v>28</v>
      </c>
      <c r="U47" t="s">
        <v>29</v>
      </c>
      <c r="V47" t="s">
        <v>30</v>
      </c>
      <c r="W47" t="s">
        <v>31</v>
      </c>
      <c r="X47" t="s">
        <v>32</v>
      </c>
      <c r="Y47" t="s">
        <v>33</v>
      </c>
      <c r="Z47" t="s">
        <v>34</v>
      </c>
      <c r="AA47" t="s">
        <v>35</v>
      </c>
      <c r="AB47" t="s">
        <v>36</v>
      </c>
      <c r="AC47" t="s">
        <v>37</v>
      </c>
      <c r="AD47" t="s">
        <v>38</v>
      </c>
      <c r="AE47" t="s">
        <v>39</v>
      </c>
      <c r="AF47" t="s">
        <v>40</v>
      </c>
      <c r="AG47" t="s">
        <v>41</v>
      </c>
      <c r="AH47" t="s">
        <v>42</v>
      </c>
      <c r="AI47" t="s">
        <v>43</v>
      </c>
      <c r="AJ47" t="s">
        <v>44</v>
      </c>
      <c r="AK47" t="s">
        <v>45</v>
      </c>
      <c r="AL47" t="s">
        <v>46</v>
      </c>
      <c r="AM47" t="s">
        <v>47</v>
      </c>
      <c r="AN47" t="s">
        <v>48</v>
      </c>
      <c r="AO47" t="s">
        <v>49</v>
      </c>
      <c r="AP47" s="6" t="s">
        <v>86</v>
      </c>
      <c r="AQ47" s="6" t="s">
        <v>87</v>
      </c>
      <c r="AR47" s="6" t="s">
        <v>88</v>
      </c>
      <c r="AS47" t="s">
        <v>89</v>
      </c>
      <c r="AT47" s="6" t="s">
        <v>92</v>
      </c>
      <c r="AU47" t="s">
        <v>93</v>
      </c>
    </row>
    <row r="48" spans="1:47" x14ac:dyDescent="0.25">
      <c r="A48" t="s">
        <v>7</v>
      </c>
      <c r="B48" s="3">
        <f>B32/B38</f>
        <v>2.331002331002331E-4</v>
      </c>
      <c r="C48" s="3">
        <f t="shared" ref="C48:AL48" si="35">C32/C38</f>
        <v>2.4706070426833702E-4</v>
      </c>
      <c r="D48" s="3">
        <f t="shared" si="35"/>
        <v>2.467308166790032E-4</v>
      </c>
      <c r="E48" s="3">
        <f t="shared" si="35"/>
        <v>2.8943978928783339E-4</v>
      </c>
      <c r="F48" s="3">
        <f t="shared" si="35"/>
        <v>2.5945571955719558E-4</v>
      </c>
      <c r="G48" s="3">
        <f t="shared" si="35"/>
        <v>2.7381861678364006E-4</v>
      </c>
      <c r="H48" s="3">
        <f t="shared" si="35"/>
        <v>2.1579628830384117E-4</v>
      </c>
      <c r="I48" s="3">
        <f t="shared" si="35"/>
        <v>2.7252255482723502E-4</v>
      </c>
      <c r="J48" s="3">
        <f t="shared" si="35"/>
        <v>2.7165365588630578E-4</v>
      </c>
      <c r="K48" s="3">
        <f t="shared" si="35"/>
        <v>2.853026347698321E-4</v>
      </c>
      <c r="L48" s="3">
        <f t="shared" si="35"/>
        <v>2.8470561439471588E-4</v>
      </c>
      <c r="M48" s="3">
        <f t="shared" si="35"/>
        <v>2.9830392908889456E-4</v>
      </c>
      <c r="N48" s="3">
        <f t="shared" si="35"/>
        <v>3.6814159292035398E-4</v>
      </c>
      <c r="O48" s="3">
        <f t="shared" si="35"/>
        <v>3.6763666185911034E-4</v>
      </c>
      <c r="P48" s="3">
        <f t="shared" si="35"/>
        <v>3.9446064550667059E-4</v>
      </c>
      <c r="Q48" s="3">
        <f t="shared" si="35"/>
        <v>3.9316455340719208E-4</v>
      </c>
      <c r="R48" s="3">
        <f t="shared" si="35"/>
        <v>3.7816185327320092E-4</v>
      </c>
      <c r="S48" s="3">
        <f t="shared" si="35"/>
        <v>3.7777031564808594E-4</v>
      </c>
      <c r="T48" s="3">
        <f t="shared" si="35"/>
        <v>3.9067950327891724E-4</v>
      </c>
      <c r="U48" s="3">
        <f t="shared" si="35"/>
        <v>4.0338285205586156E-4</v>
      </c>
      <c r="V48" s="3">
        <f t="shared" si="35"/>
        <v>2.387264222959375E-3</v>
      </c>
      <c r="W48" s="3">
        <f t="shared" si="35"/>
        <v>3.3130484204105964E-3</v>
      </c>
      <c r="X48" s="3">
        <f t="shared" si="35"/>
        <v>6.039046988749173E-3</v>
      </c>
      <c r="Y48" s="3">
        <f t="shared" si="35"/>
        <v>6.1663570024503862E-3</v>
      </c>
      <c r="Z48" s="3">
        <f t="shared" si="35"/>
        <v>6.2736266387838817E-3</v>
      </c>
      <c r="AA48" s="3">
        <f t="shared" si="35"/>
        <v>6.3007636471572358E-3</v>
      </c>
      <c r="AB48" s="3">
        <f t="shared" si="35"/>
        <v>6.3493778960593333E-3</v>
      </c>
      <c r="AC48" s="3">
        <f t="shared" si="35"/>
        <v>6.3671117811759641E-3</v>
      </c>
      <c r="AD48" s="3">
        <f t="shared" si="35"/>
        <v>6.4594808292794056E-3</v>
      </c>
      <c r="AE48" s="3">
        <f t="shared" si="35"/>
        <v>7.2606201612579729E-3</v>
      </c>
      <c r="AF48" s="3">
        <f t="shared" si="35"/>
        <v>7.4407936846596972E-3</v>
      </c>
      <c r="AG48" s="3">
        <f t="shared" si="35"/>
        <v>7.2396263075244207E-3</v>
      </c>
      <c r="AH48" s="3">
        <f t="shared" si="35"/>
        <v>7.2760526420420661E-3</v>
      </c>
      <c r="AI48" s="3">
        <f t="shared" si="35"/>
        <v>7.6597433522952773E-3</v>
      </c>
      <c r="AJ48" s="3">
        <f t="shared" si="35"/>
        <v>7.8013622683351814E-3</v>
      </c>
      <c r="AK48" s="3">
        <f t="shared" si="35"/>
        <v>7.6357987308775903E-3</v>
      </c>
      <c r="AL48" s="3">
        <f t="shared" si="35"/>
        <v>7.6366982124079913E-3</v>
      </c>
      <c r="AM48" s="3">
        <f t="shared" ref="AM48:AO48" si="36">AM32/AM38</f>
        <v>7.9897143906694831E-3</v>
      </c>
      <c r="AN48" s="3">
        <f t="shared" si="36"/>
        <v>8.0696844060215277E-3</v>
      </c>
      <c r="AO48" s="3">
        <f t="shared" si="36"/>
        <v>8.0414605172121189E-3</v>
      </c>
      <c r="AP48" s="3">
        <f t="shared" ref="AP48:AQ48" si="37">AP32/AP38</f>
        <v>8.4626601395687943E-3</v>
      </c>
      <c r="AQ48" s="3">
        <f t="shared" si="37"/>
        <v>8.9733919421541349E-3</v>
      </c>
      <c r="AR48" s="3">
        <f t="shared" ref="AR48:AS48" si="38">AR32/AR38</f>
        <v>9.3833954134274703E-3</v>
      </c>
      <c r="AS48" s="3">
        <f t="shared" si="38"/>
        <v>9.6485093376848761E-3</v>
      </c>
      <c r="AT48" s="3">
        <f t="shared" ref="AT48:AU48" si="39">AT32/AT38</f>
        <v>9.5332696922005213E-3</v>
      </c>
      <c r="AU48" s="3">
        <f t="shared" si="39"/>
        <v>9.2882447665056361E-3</v>
      </c>
    </row>
    <row r="49" spans="1:47" x14ac:dyDescent="0.25">
      <c r="A49" t="s">
        <v>8</v>
      </c>
      <c r="B49" s="3">
        <f t="shared" ref="B49:AL49" si="40">B33/B39</f>
        <v>8.521920272701449E-4</v>
      </c>
      <c r="C49" s="3">
        <f t="shared" si="40"/>
        <v>8.4253885040254633E-4</v>
      </c>
      <c r="D49" s="3">
        <f t="shared" si="40"/>
        <v>8.4785680640602921E-4</v>
      </c>
      <c r="E49" s="3">
        <f t="shared" si="40"/>
        <v>8.4761725372009794E-4</v>
      </c>
      <c r="F49" s="3">
        <f t="shared" si="40"/>
        <v>9.3685591156080199E-4</v>
      </c>
      <c r="G49" s="3">
        <f t="shared" si="40"/>
        <v>1.0257366654233494E-3</v>
      </c>
      <c r="H49" s="3">
        <f t="shared" si="40"/>
        <v>1.018895887365691E-3</v>
      </c>
      <c r="I49" s="3">
        <f t="shared" si="40"/>
        <v>1.0106578463800074E-3</v>
      </c>
      <c r="J49" s="3">
        <f t="shared" si="40"/>
        <v>1.0037412172643489E-3</v>
      </c>
      <c r="K49" s="3">
        <f t="shared" si="40"/>
        <v>1.0035580695192045E-3</v>
      </c>
      <c r="L49" s="3">
        <f t="shared" si="40"/>
        <v>9.9367660343270092E-4</v>
      </c>
      <c r="M49" s="3">
        <f t="shared" si="40"/>
        <v>9.8983172860613706E-4</v>
      </c>
      <c r="N49" s="3">
        <f t="shared" si="40"/>
        <v>9.8583975622871492E-4</v>
      </c>
      <c r="O49" s="3">
        <f t="shared" si="40"/>
        <v>7.1665322941861511E-4</v>
      </c>
      <c r="P49" s="3">
        <f t="shared" si="40"/>
        <v>7.176175098672408E-4</v>
      </c>
      <c r="Q49" s="3">
        <f t="shared" si="40"/>
        <v>7.1652485445588892E-4</v>
      </c>
      <c r="R49" s="3">
        <f t="shared" si="40"/>
        <v>6.2695924764890286E-4</v>
      </c>
      <c r="S49" s="3">
        <f t="shared" si="40"/>
        <v>2.6922731759849235E-4</v>
      </c>
      <c r="T49" s="3">
        <f t="shared" si="40"/>
        <v>2.6843235504652829E-4</v>
      </c>
      <c r="U49" s="3">
        <f t="shared" si="40"/>
        <v>2.6718916993231207E-4</v>
      </c>
      <c r="V49" s="3">
        <f t="shared" si="40"/>
        <v>2.6673779674579886E-4</v>
      </c>
      <c r="W49" s="3">
        <f t="shared" si="40"/>
        <v>2.6707023947298138E-4</v>
      </c>
      <c r="X49" s="3">
        <f t="shared" si="40"/>
        <v>2.7134587554269177E-4</v>
      </c>
      <c r="Y49" s="3">
        <f t="shared" si="40"/>
        <v>3.0838815789473682E-4</v>
      </c>
      <c r="Z49" s="3">
        <f t="shared" si="40"/>
        <v>3.114941335271519E-4</v>
      </c>
      <c r="AA49" s="3">
        <f t="shared" si="40"/>
        <v>3.1185031185031187E-4</v>
      </c>
      <c r="AB49" s="3">
        <f t="shared" si="40"/>
        <v>1.0463534581981794E-4</v>
      </c>
      <c r="AC49" s="3">
        <f t="shared" si="40"/>
        <v>0</v>
      </c>
      <c r="AD49" s="3">
        <f t="shared" si="40"/>
        <v>0</v>
      </c>
      <c r="AE49" s="3">
        <f t="shared" si="40"/>
        <v>0</v>
      </c>
      <c r="AF49" s="3">
        <f t="shared" si="40"/>
        <v>0</v>
      </c>
      <c r="AG49" s="3">
        <f t="shared" si="40"/>
        <v>0</v>
      </c>
      <c r="AH49" s="3">
        <f t="shared" si="40"/>
        <v>0</v>
      </c>
      <c r="AI49" s="3">
        <f t="shared" si="40"/>
        <v>0</v>
      </c>
      <c r="AJ49" s="3">
        <f t="shared" si="40"/>
        <v>2.0883366398663465E-4</v>
      </c>
      <c r="AK49" s="3">
        <f t="shared" si="40"/>
        <v>2.0852882911062454E-4</v>
      </c>
      <c r="AL49" s="3">
        <f t="shared" si="40"/>
        <v>0</v>
      </c>
      <c r="AM49" s="3">
        <f t="shared" ref="AM49:AO49" si="41">AM33/AM39</f>
        <v>2.0565552699228792E-4</v>
      </c>
      <c r="AN49" s="3">
        <f t="shared" si="41"/>
        <v>3.0778701138811941E-4</v>
      </c>
      <c r="AO49" s="3">
        <f t="shared" si="41"/>
        <v>2.0512820512820512E-4</v>
      </c>
      <c r="AP49" s="3">
        <f t="shared" ref="AP49:AQ49" si="42">AP33/AP39</f>
        <v>2.0504408447816281E-4</v>
      </c>
      <c r="AQ49" s="3">
        <f t="shared" si="42"/>
        <v>3.0753459764223473E-4</v>
      </c>
      <c r="AR49" s="3">
        <f t="shared" ref="AR49:AS49" si="43">AR33/AR39</f>
        <v>2.0464545175483476E-4</v>
      </c>
      <c r="AS49" s="3">
        <f t="shared" si="43"/>
        <v>2.044362669937647E-4</v>
      </c>
      <c r="AT49" s="3">
        <f t="shared" ref="AT49:AU49" si="44">AT33/AT39</f>
        <v>3.0684258975145751E-4</v>
      </c>
      <c r="AU49" s="3">
        <f t="shared" si="44"/>
        <v>3.0781859224297147E-4</v>
      </c>
    </row>
    <row r="50" spans="1:47" x14ac:dyDescent="0.25">
      <c r="A50" t="s">
        <v>11</v>
      </c>
      <c r="B50" s="3">
        <f t="shared" ref="B50:AL50" si="45">B34/B40</f>
        <v>2.2900763358778626E-2</v>
      </c>
      <c r="C50" s="3">
        <f t="shared" si="45"/>
        <v>2.2083805209513023E-2</v>
      </c>
      <c r="D50" s="3">
        <f t="shared" si="45"/>
        <v>2.213393870601589E-2</v>
      </c>
      <c r="E50" s="3">
        <f t="shared" si="45"/>
        <v>2.2234891676168756E-2</v>
      </c>
      <c r="F50" s="3">
        <f t="shared" si="45"/>
        <v>2.2478386167146973E-2</v>
      </c>
      <c r="G50" s="3">
        <f t="shared" si="45"/>
        <v>2.25825130283729E-2</v>
      </c>
      <c r="H50" s="3">
        <f t="shared" si="45"/>
        <v>2.1474172954149738E-2</v>
      </c>
      <c r="I50" s="3">
        <f t="shared" si="45"/>
        <v>2.1188934667451441E-2</v>
      </c>
      <c r="J50" s="3">
        <f t="shared" si="45"/>
        <v>2.1880544056771142E-2</v>
      </c>
      <c r="K50" s="3">
        <f t="shared" si="45"/>
        <v>2.2458628841607566E-2</v>
      </c>
      <c r="L50" s="3">
        <f t="shared" si="45"/>
        <v>2.4737167594310452E-2</v>
      </c>
      <c r="M50" s="3">
        <f t="shared" si="45"/>
        <v>2.4891101431238332E-2</v>
      </c>
      <c r="N50" s="3">
        <f t="shared" si="45"/>
        <v>2.4922118380062305E-2</v>
      </c>
      <c r="O50" s="3">
        <f t="shared" si="45"/>
        <v>2.5000000000000001E-2</v>
      </c>
      <c r="P50" s="3">
        <f t="shared" si="45"/>
        <v>2.4600246002460024E-2</v>
      </c>
      <c r="Q50" s="3">
        <f t="shared" si="45"/>
        <v>2.4375380865326021E-2</v>
      </c>
      <c r="R50" s="3">
        <f t="shared" si="45"/>
        <v>2.4257125530624622E-2</v>
      </c>
      <c r="S50" s="3">
        <f t="shared" si="45"/>
        <v>2.4213075060532687E-2</v>
      </c>
      <c r="T50" s="3">
        <f t="shared" si="45"/>
        <v>2.4154589371980676E-2</v>
      </c>
      <c r="U50" s="3">
        <f t="shared" si="45"/>
        <v>2.4345709068776627E-2</v>
      </c>
      <c r="V50" s="3">
        <f t="shared" si="45"/>
        <v>2.4494794856093079E-2</v>
      </c>
      <c r="W50" s="3">
        <f t="shared" si="45"/>
        <v>2.4464831804281346E-2</v>
      </c>
      <c r="X50" s="3">
        <f t="shared" si="45"/>
        <v>2.376599634369287E-2</v>
      </c>
      <c r="Y50" s="3">
        <f t="shared" si="45"/>
        <v>2.3536511768255886E-2</v>
      </c>
      <c r="Z50" s="3">
        <f t="shared" si="45"/>
        <v>2.4609843937575031E-2</v>
      </c>
      <c r="AA50" s="3">
        <f t="shared" si="45"/>
        <v>2.3508137432188065E-2</v>
      </c>
      <c r="AB50" s="3">
        <f t="shared" si="45"/>
        <v>2.2905364677516575E-2</v>
      </c>
      <c r="AC50" s="3">
        <f t="shared" si="45"/>
        <v>2.2629969418960245E-2</v>
      </c>
      <c r="AD50" s="3">
        <f t="shared" si="45"/>
        <v>2.281134401972873E-2</v>
      </c>
      <c r="AE50" s="3">
        <f t="shared" si="45"/>
        <v>2.3081721771678103E-2</v>
      </c>
      <c r="AF50" s="3">
        <f t="shared" si="45"/>
        <v>2.3676012461059191E-2</v>
      </c>
      <c r="AG50" s="3">
        <f t="shared" si="45"/>
        <v>2.3676012461059191E-2</v>
      </c>
      <c r="AH50" s="3">
        <f t="shared" si="45"/>
        <v>2.4238657551274082E-2</v>
      </c>
      <c r="AI50" s="3">
        <f t="shared" si="45"/>
        <v>2.4512884978001259E-2</v>
      </c>
      <c r="AJ50" s="3">
        <f t="shared" si="45"/>
        <v>2.4730500951173115E-2</v>
      </c>
      <c r="AK50" s="3">
        <f t="shared" si="45"/>
        <v>2.5145067698259187E-2</v>
      </c>
      <c r="AL50" s="3">
        <f t="shared" si="45"/>
        <v>2.5418060200668897E-2</v>
      </c>
      <c r="AM50" s="3">
        <f t="shared" ref="AM50:AO50" si="46">AM34/AM40</f>
        <v>2.4865591397849461E-2</v>
      </c>
      <c r="AN50" s="3">
        <f t="shared" si="46"/>
        <v>2.4096385542168676E-2</v>
      </c>
      <c r="AO50" s="3">
        <f t="shared" si="46"/>
        <v>2.4258760107816711E-2</v>
      </c>
      <c r="AP50" s="3">
        <f t="shared" ref="AP50:AQ50" si="47">AP34/AP40</f>
        <v>2.41773002014775E-2</v>
      </c>
      <c r="AQ50" s="3">
        <f t="shared" si="47"/>
        <v>2.4064171122994651E-2</v>
      </c>
      <c r="AR50" s="3">
        <f t="shared" ref="AR50:AS50" si="48">AR34/AR40</f>
        <v>2.4E-2</v>
      </c>
      <c r="AS50" s="3">
        <f t="shared" si="48"/>
        <v>2.4064171122994651E-2</v>
      </c>
      <c r="AT50" s="3">
        <f t="shared" ref="AT50:AU50" si="49">AT34/AT40</f>
        <v>2.1941489361702128E-2</v>
      </c>
      <c r="AU50" s="3">
        <f t="shared" si="49"/>
        <v>2.1108179419525065E-2</v>
      </c>
    </row>
    <row r="51" spans="1:47" x14ac:dyDescent="0.25">
      <c r="A51" t="s">
        <v>12</v>
      </c>
      <c r="B51" s="3">
        <f t="shared" ref="B51:AL51" si="50">B35/B41</f>
        <v>5.4054054054054057E-2</v>
      </c>
      <c r="C51" s="3">
        <f t="shared" si="50"/>
        <v>5.4794520547945202E-2</v>
      </c>
      <c r="D51" s="3">
        <f t="shared" si="50"/>
        <v>5.3333333333333337E-2</v>
      </c>
      <c r="E51" s="3">
        <f t="shared" si="50"/>
        <v>5.2631578947368418E-2</v>
      </c>
      <c r="F51" s="3">
        <f t="shared" si="50"/>
        <v>5.3333333333333337E-2</v>
      </c>
      <c r="G51" s="3">
        <f t="shared" si="50"/>
        <v>5.2631578947368418E-2</v>
      </c>
      <c r="H51" s="3">
        <f t="shared" si="50"/>
        <v>5.0632911392405063E-2</v>
      </c>
      <c r="I51" s="3">
        <f t="shared" si="50"/>
        <v>5.0632911392405063E-2</v>
      </c>
      <c r="J51" s="3">
        <f t="shared" si="50"/>
        <v>4.9382716049382713E-2</v>
      </c>
      <c r="K51" s="3">
        <f t="shared" si="50"/>
        <v>6.097560975609756E-2</v>
      </c>
      <c r="L51" s="3">
        <f t="shared" si="50"/>
        <v>6.0240963855421686E-2</v>
      </c>
      <c r="M51" s="3">
        <f t="shared" si="50"/>
        <v>7.2289156626506021E-2</v>
      </c>
      <c r="N51" s="3">
        <f t="shared" si="50"/>
        <v>0.12345679012345678</v>
      </c>
      <c r="O51" s="3">
        <f t="shared" si="50"/>
        <v>9.8765432098765427E-2</v>
      </c>
      <c r="P51" s="3">
        <f t="shared" si="50"/>
        <v>9.8765432098765427E-2</v>
      </c>
      <c r="Q51" s="3">
        <f t="shared" si="50"/>
        <v>8.7912087912087919E-2</v>
      </c>
      <c r="R51" s="3">
        <f t="shared" si="50"/>
        <v>7.6923076923076927E-2</v>
      </c>
      <c r="S51" s="3">
        <f t="shared" si="50"/>
        <v>7.7777777777777779E-2</v>
      </c>
      <c r="T51" s="3">
        <f t="shared" si="50"/>
        <v>7.9545454545454544E-2</v>
      </c>
      <c r="U51" s="3">
        <f t="shared" si="50"/>
        <v>7.6923076923076927E-2</v>
      </c>
      <c r="V51" s="3">
        <f t="shared" si="50"/>
        <v>7.9545454545454544E-2</v>
      </c>
      <c r="W51" s="3">
        <f t="shared" si="50"/>
        <v>8.0459770114942528E-2</v>
      </c>
      <c r="X51" s="3">
        <f t="shared" si="50"/>
        <v>7.7777777777777779E-2</v>
      </c>
      <c r="Y51" s="3">
        <f t="shared" si="50"/>
        <v>6.8965517241379309E-2</v>
      </c>
      <c r="Z51" s="3">
        <f t="shared" si="50"/>
        <v>5.6818181818181816E-2</v>
      </c>
      <c r="AA51" s="3">
        <f t="shared" si="50"/>
        <v>4.5977011494252873E-2</v>
      </c>
      <c r="AB51" s="3">
        <f t="shared" si="50"/>
        <v>4.4444444444444446E-2</v>
      </c>
      <c r="AC51" s="3">
        <f t="shared" si="50"/>
        <v>4.1666666666666664E-2</v>
      </c>
      <c r="AD51" s="3">
        <f t="shared" si="50"/>
        <v>5.2083333333333336E-2</v>
      </c>
      <c r="AE51" s="3">
        <f t="shared" si="50"/>
        <v>5.2631578947368418E-2</v>
      </c>
      <c r="AF51" s="3">
        <f t="shared" si="50"/>
        <v>5.3191489361702128E-2</v>
      </c>
      <c r="AG51" s="3">
        <f t="shared" si="50"/>
        <v>5.2083333333333336E-2</v>
      </c>
      <c r="AH51" s="3">
        <f t="shared" si="50"/>
        <v>5.1546391752577317E-2</v>
      </c>
      <c r="AI51" s="3">
        <f t="shared" si="50"/>
        <v>5.1020408163265307E-2</v>
      </c>
      <c r="AJ51" s="3">
        <f t="shared" si="50"/>
        <v>3.1578947368421054E-2</v>
      </c>
      <c r="AK51" s="3">
        <f t="shared" si="50"/>
        <v>3.0927835051546393E-2</v>
      </c>
      <c r="AL51" s="3">
        <f t="shared" si="50"/>
        <v>3.1578947368421054E-2</v>
      </c>
      <c r="AM51" s="3">
        <f t="shared" ref="AM51:AO51" si="51">AM35/AM41</f>
        <v>3.125E-2</v>
      </c>
      <c r="AN51" s="3">
        <f t="shared" si="51"/>
        <v>3.0927835051546393E-2</v>
      </c>
      <c r="AO51" s="3">
        <f t="shared" si="51"/>
        <v>0.04</v>
      </c>
      <c r="AP51" s="3">
        <f t="shared" ref="AP51:AQ51" si="52">AP35/AP41</f>
        <v>3.9603960396039604E-2</v>
      </c>
      <c r="AQ51" s="3">
        <f t="shared" si="52"/>
        <v>0.03</v>
      </c>
      <c r="AR51" s="3">
        <f t="shared" ref="AR51:AS51" si="53">AR35/AR41</f>
        <v>3.9603960396039604E-2</v>
      </c>
      <c r="AS51" s="3">
        <f t="shared" si="53"/>
        <v>3.9603960396039604E-2</v>
      </c>
      <c r="AT51" s="3">
        <f t="shared" ref="AT51:AU51" si="54">AT35/AT41</f>
        <v>3.9603960396039604E-2</v>
      </c>
      <c r="AU51" s="3">
        <f t="shared" si="54"/>
        <v>4.9504950495049507E-2</v>
      </c>
    </row>
    <row r="52" spans="1:47" x14ac:dyDescent="0.25">
      <c r="A52" t="s">
        <v>76</v>
      </c>
      <c r="B52" s="3">
        <f>SUM(B32:B35)/SUM(B38:B43)</f>
        <v>8.3533978674266618E-4</v>
      </c>
      <c r="C52" s="3">
        <f t="shared" ref="C52:AL52" si="55">SUM(C32:C35)/SUM(C38:C43)</f>
        <v>8.4583701088555461E-4</v>
      </c>
      <c r="D52" s="3">
        <f t="shared" si="55"/>
        <v>8.4559859802203459E-4</v>
      </c>
      <c r="E52" s="3">
        <f t="shared" si="55"/>
        <v>8.8028169014084509E-4</v>
      </c>
      <c r="F52" s="3">
        <f t="shared" si="55"/>
        <v>8.6468317277831226E-4</v>
      </c>
      <c r="G52" s="3">
        <f t="shared" si="55"/>
        <v>8.884561552972677E-4</v>
      </c>
      <c r="H52" s="3">
        <f t="shared" si="55"/>
        <v>8.1350169985429821E-4</v>
      </c>
      <c r="I52" s="3">
        <f t="shared" si="55"/>
        <v>8.4707818531650468E-4</v>
      </c>
      <c r="J52" s="3">
        <f t="shared" si="55"/>
        <v>8.5619535725052758E-4</v>
      </c>
      <c r="K52" s="3">
        <f t="shared" si="55"/>
        <v>8.9065414936510801E-4</v>
      </c>
      <c r="L52" s="3">
        <f t="shared" si="55"/>
        <v>9.1272653031813325E-4</v>
      </c>
      <c r="M52" s="3">
        <f t="shared" si="55"/>
        <v>9.3501636278634881E-4</v>
      </c>
      <c r="N52" s="3">
        <f t="shared" si="55"/>
        <v>1.0396252569188852E-3</v>
      </c>
      <c r="O52" s="3">
        <f t="shared" si="55"/>
        <v>9.788122948373619E-4</v>
      </c>
      <c r="P52" s="3">
        <f t="shared" si="55"/>
        <v>9.9966677774075306E-4</v>
      </c>
      <c r="Q52" s="3">
        <f t="shared" si="55"/>
        <v>9.9633491086360891E-4</v>
      </c>
      <c r="R52" s="3">
        <f t="shared" si="55"/>
        <v>9.5860257047504082E-4</v>
      </c>
      <c r="S52" s="3">
        <f t="shared" si="55"/>
        <v>9.1092997669438888E-4</v>
      </c>
      <c r="T52" s="3">
        <f t="shared" si="55"/>
        <v>9.202019725355104E-4</v>
      </c>
      <c r="U52" s="3">
        <f t="shared" si="55"/>
        <v>9.2909477942819505E-4</v>
      </c>
      <c r="V52" s="3">
        <f t="shared" si="55"/>
        <v>2.6058784862428397E-3</v>
      </c>
      <c r="W52" s="3">
        <f t="shared" si="55"/>
        <v>3.3893534427152355E-3</v>
      </c>
      <c r="X52" s="3">
        <f t="shared" si="55"/>
        <v>5.6965060649659029E-3</v>
      </c>
      <c r="Y52" s="3">
        <f t="shared" si="55"/>
        <v>5.8888565609543208E-3</v>
      </c>
      <c r="Z52" s="3">
        <f t="shared" si="55"/>
        <v>6.0007428385718932E-3</v>
      </c>
      <c r="AA52" s="3">
        <f t="shared" si="55"/>
        <v>5.9901215539286089E-3</v>
      </c>
      <c r="AB52" s="3">
        <f t="shared" si="55"/>
        <v>6.0002105337029366E-3</v>
      </c>
      <c r="AC52" s="3">
        <f t="shared" si="55"/>
        <v>5.9936099256046082E-3</v>
      </c>
      <c r="AD52" s="3">
        <f t="shared" si="55"/>
        <v>6.0875727546266713E-3</v>
      </c>
      <c r="AE52" s="3">
        <f t="shared" si="55"/>
        <v>6.785913140311804E-3</v>
      </c>
      <c r="AF52" s="3">
        <f t="shared" si="55"/>
        <v>6.9537649835701397E-3</v>
      </c>
      <c r="AG52" s="3">
        <f t="shared" si="55"/>
        <v>6.7801700240251337E-3</v>
      </c>
      <c r="AH52" s="3">
        <f t="shared" si="55"/>
        <v>6.8289649454143439E-3</v>
      </c>
      <c r="AI52" s="3">
        <f t="shared" si="55"/>
        <v>7.1603434206443158E-3</v>
      </c>
      <c r="AJ52" s="3">
        <f t="shared" si="55"/>
        <v>7.2846162670643566E-3</v>
      </c>
      <c r="AK52" s="3">
        <f t="shared" si="55"/>
        <v>7.1431024417047285E-3</v>
      </c>
      <c r="AL52" s="3">
        <f t="shared" si="55"/>
        <v>7.1093839295919533E-3</v>
      </c>
      <c r="AM52" s="3">
        <f t="shared" ref="AM52:AO52" si="56">SUM(AM32:AM35)/SUM(AM38:AM43)</f>
        <v>7.4233716475095787E-3</v>
      </c>
      <c r="AN52" s="3">
        <f t="shared" si="56"/>
        <v>7.4918714899615746E-3</v>
      </c>
      <c r="AO52" s="3">
        <f t="shared" si="56"/>
        <v>7.4685311510391244E-3</v>
      </c>
      <c r="AP52" s="3">
        <f t="shared" ref="AP52:AQ52" si="57">SUM(AP32:AP35)/SUM(AP38:AP43)</f>
        <v>7.8354997961864216E-3</v>
      </c>
      <c r="AQ52" s="3">
        <f t="shared" si="57"/>
        <v>8.2797936838295179E-3</v>
      </c>
      <c r="AR52" s="3">
        <f t="shared" ref="AR52:AS52" si="58">SUM(AR32:AR35)/SUM(AR38:AR43)</f>
        <v>8.6355785837651123E-3</v>
      </c>
      <c r="AS52" s="3">
        <f t="shared" si="58"/>
        <v>8.8669062721813494E-3</v>
      </c>
      <c r="AT52" s="3">
        <f t="shared" ref="AT52:AU52" si="59">SUM(AT32:AT35)/SUM(AT38:AT43)</f>
        <v>8.7465193568669712E-3</v>
      </c>
      <c r="AU52" s="3">
        <f t="shared" si="59"/>
        <v>8.5359834888729356E-3</v>
      </c>
    </row>
    <row r="53" spans="1:47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2"/>
      <c r="AN53" s="2"/>
      <c r="AO53" s="2"/>
    </row>
    <row r="54" spans="1:47" x14ac:dyDescent="0.25">
      <c r="A54" s="6" t="s">
        <v>71</v>
      </c>
      <c r="B54" t="s">
        <v>4</v>
      </c>
      <c r="C54" t="s">
        <v>5</v>
      </c>
      <c r="D54" t="s">
        <v>6</v>
      </c>
      <c r="E54" t="s">
        <v>13</v>
      </c>
      <c r="F54" t="s">
        <v>14</v>
      </c>
      <c r="G54" t="s">
        <v>15</v>
      </c>
      <c r="H54" t="s">
        <v>16</v>
      </c>
      <c r="I54" t="s">
        <v>17</v>
      </c>
      <c r="J54" t="s">
        <v>18</v>
      </c>
      <c r="K54" t="s">
        <v>19</v>
      </c>
      <c r="L54" t="s">
        <v>20</v>
      </c>
      <c r="M54" t="s">
        <v>21</v>
      </c>
      <c r="N54" t="s">
        <v>22</v>
      </c>
      <c r="O54" t="s">
        <v>23</v>
      </c>
      <c r="P54" t="s">
        <v>24</v>
      </c>
      <c r="Q54" t="s">
        <v>25</v>
      </c>
      <c r="R54" t="s">
        <v>26</v>
      </c>
      <c r="S54" t="s">
        <v>27</v>
      </c>
      <c r="T54" t="s">
        <v>28</v>
      </c>
      <c r="U54" t="s">
        <v>29</v>
      </c>
      <c r="V54" t="s">
        <v>30</v>
      </c>
      <c r="W54" t="s">
        <v>31</v>
      </c>
      <c r="X54" t="s">
        <v>32</v>
      </c>
      <c r="Y54" t="s">
        <v>33</v>
      </c>
      <c r="Z54" t="s">
        <v>34</v>
      </c>
      <c r="AA54" t="s">
        <v>35</v>
      </c>
      <c r="AB54" t="s">
        <v>36</v>
      </c>
      <c r="AC54" t="s">
        <v>37</v>
      </c>
      <c r="AD54" t="s">
        <v>38</v>
      </c>
      <c r="AE54" t="s">
        <v>39</v>
      </c>
      <c r="AF54" t="s">
        <v>40</v>
      </c>
      <c r="AG54" t="s">
        <v>41</v>
      </c>
      <c r="AH54" t="s">
        <v>42</v>
      </c>
      <c r="AI54" t="s">
        <v>43</v>
      </c>
      <c r="AJ54" t="s">
        <v>44</v>
      </c>
      <c r="AK54" t="s">
        <v>45</v>
      </c>
      <c r="AL54" t="s">
        <v>46</v>
      </c>
      <c r="AM54" t="s">
        <v>47</v>
      </c>
      <c r="AN54" t="s">
        <v>48</v>
      </c>
      <c r="AO54" t="s">
        <v>49</v>
      </c>
      <c r="AP54" s="6" t="s">
        <v>86</v>
      </c>
      <c r="AQ54" s="6" t="s">
        <v>87</v>
      </c>
      <c r="AR54" s="6" t="s">
        <v>88</v>
      </c>
      <c r="AS54" t="s">
        <v>89</v>
      </c>
      <c r="AT54" s="6" t="s">
        <v>92</v>
      </c>
      <c r="AU54" t="s">
        <v>93</v>
      </c>
    </row>
    <row r="55" spans="1:47" x14ac:dyDescent="0.25">
      <c r="A55" s="6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D55" s="8">
        <v>0</v>
      </c>
      <c r="AE55" s="8">
        <v>0</v>
      </c>
      <c r="AF55" s="8">
        <v>0</v>
      </c>
      <c r="AG55" s="8">
        <v>560</v>
      </c>
      <c r="AH55" s="8">
        <v>560</v>
      </c>
      <c r="AI55" s="8">
        <v>560</v>
      </c>
      <c r="AJ55" s="8">
        <v>560</v>
      </c>
      <c r="AK55" s="8">
        <v>936</v>
      </c>
      <c r="AL55" s="8">
        <v>1280</v>
      </c>
      <c r="AM55" s="2">
        <v>2521</v>
      </c>
      <c r="AN55" s="2">
        <v>7054</v>
      </c>
      <c r="AO55" s="2">
        <v>11462</v>
      </c>
      <c r="AP55" s="2">
        <v>14457</v>
      </c>
      <c r="AQ55" s="2">
        <v>20828</v>
      </c>
      <c r="AR55" s="11">
        <v>32378</v>
      </c>
      <c r="AS55" s="11">
        <v>40862</v>
      </c>
      <c r="AT55" s="11">
        <v>49565</v>
      </c>
      <c r="AU55" s="8">
        <v>56425</v>
      </c>
    </row>
    <row r="56" spans="1:47" x14ac:dyDescent="0.25">
      <c r="A56" s="6" t="s">
        <v>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f>AD55/AD44</f>
        <v>0</v>
      </c>
      <c r="AE56" s="3">
        <f t="shared" ref="AE56:AU56" si="60">AE55/AE44</f>
        <v>0</v>
      </c>
      <c r="AF56" s="3">
        <f t="shared" si="60"/>
        <v>0</v>
      </c>
      <c r="AG56" s="3">
        <f t="shared" si="60"/>
        <v>6.4683053040103496E-3</v>
      </c>
      <c r="AH56" s="3">
        <f t="shared" si="60"/>
        <v>6.4489382283845409E-3</v>
      </c>
      <c r="AI56" s="3">
        <f t="shared" si="60"/>
        <v>6.4362637488937675E-3</v>
      </c>
      <c r="AJ56" s="3">
        <f t="shared" si="60"/>
        <v>6.4242285189858896E-3</v>
      </c>
      <c r="AK56" s="3">
        <f t="shared" si="60"/>
        <v>1.0714653662557094E-2</v>
      </c>
      <c r="AL56" s="3">
        <f t="shared" si="60"/>
        <v>1.4630243456395017E-2</v>
      </c>
      <c r="AM56" s="3">
        <f t="shared" si="60"/>
        <v>2.8747035212552455E-2</v>
      </c>
      <c r="AN56" s="3">
        <f t="shared" si="60"/>
        <v>8.0193720015461226E-2</v>
      </c>
      <c r="AO56" s="3">
        <f t="shared" si="60"/>
        <v>0.13009772652463594</v>
      </c>
      <c r="AP56" s="3">
        <f t="shared" si="60"/>
        <v>0.16369627247610852</v>
      </c>
      <c r="AQ56" s="3">
        <f t="shared" si="60"/>
        <v>0.23558953940819835</v>
      </c>
      <c r="AR56" s="3">
        <f t="shared" si="60"/>
        <v>0.36549380834659712</v>
      </c>
      <c r="AS56" s="3">
        <f t="shared" si="60"/>
        <v>0.46038058969996731</v>
      </c>
      <c r="AT56" s="3">
        <f t="shared" si="60"/>
        <v>0.55650992544686961</v>
      </c>
      <c r="AU56" s="3">
        <f t="shared" si="60"/>
        <v>0.63290784278535539</v>
      </c>
    </row>
    <row r="57" spans="1:47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7" x14ac:dyDescent="0.25">
      <c r="A58" s="4" t="s">
        <v>51</v>
      </c>
      <c r="B58" t="s">
        <v>4</v>
      </c>
      <c r="C58" t="s">
        <v>5</v>
      </c>
      <c r="D58" t="s">
        <v>6</v>
      </c>
      <c r="E58" t="s">
        <v>13</v>
      </c>
      <c r="F58" t="s">
        <v>14</v>
      </c>
      <c r="G58" t="s">
        <v>15</v>
      </c>
      <c r="H58" t="s">
        <v>16</v>
      </c>
      <c r="I58" t="s">
        <v>17</v>
      </c>
      <c r="J58" t="s">
        <v>18</v>
      </c>
      <c r="K58" t="s">
        <v>19</v>
      </c>
      <c r="L58" t="s">
        <v>20</v>
      </c>
      <c r="M58" t="s">
        <v>21</v>
      </c>
      <c r="N58" t="s">
        <v>22</v>
      </c>
      <c r="O58" t="s">
        <v>23</v>
      </c>
      <c r="P58" t="s">
        <v>24</v>
      </c>
      <c r="Q58" t="s">
        <v>25</v>
      </c>
      <c r="R58" t="s">
        <v>26</v>
      </c>
      <c r="S58" t="s">
        <v>27</v>
      </c>
      <c r="T58" t="s">
        <v>28</v>
      </c>
      <c r="U58" t="s">
        <v>29</v>
      </c>
      <c r="V58" t="s">
        <v>30</v>
      </c>
      <c r="W58" t="s">
        <v>31</v>
      </c>
      <c r="X58" t="s">
        <v>32</v>
      </c>
      <c r="Y58" t="s">
        <v>33</v>
      </c>
      <c r="Z58" t="s">
        <v>34</v>
      </c>
      <c r="AA58" t="s">
        <v>35</v>
      </c>
      <c r="AB58" t="s">
        <v>36</v>
      </c>
      <c r="AC58" t="s">
        <v>37</v>
      </c>
      <c r="AD58" t="s">
        <v>38</v>
      </c>
      <c r="AE58" t="s">
        <v>39</v>
      </c>
      <c r="AF58" t="s">
        <v>40</v>
      </c>
      <c r="AG58" t="s">
        <v>41</v>
      </c>
      <c r="AH58" t="s">
        <v>42</v>
      </c>
      <c r="AI58" t="s">
        <v>43</v>
      </c>
      <c r="AJ58" t="s">
        <v>44</v>
      </c>
      <c r="AK58" t="s">
        <v>45</v>
      </c>
      <c r="AL58" t="s">
        <v>46</v>
      </c>
      <c r="AM58" t="s">
        <v>47</v>
      </c>
      <c r="AN58" t="s">
        <v>48</v>
      </c>
      <c r="AO58" t="s">
        <v>49</v>
      </c>
      <c r="AP58" s="6" t="s">
        <v>86</v>
      </c>
      <c r="AQ58" s="6" t="s">
        <v>87</v>
      </c>
      <c r="AR58" s="6" t="s">
        <v>88</v>
      </c>
      <c r="AS58" t="s">
        <v>89</v>
      </c>
      <c r="AT58" s="6" t="s">
        <v>92</v>
      </c>
      <c r="AU58" t="s">
        <v>93</v>
      </c>
    </row>
    <row r="59" spans="1:47" x14ac:dyDescent="0.25">
      <c r="A59" t="s">
        <v>0</v>
      </c>
      <c r="B59" s="1">
        <v>59</v>
      </c>
      <c r="C59" s="1">
        <v>58</v>
      </c>
      <c r="D59" s="1">
        <v>60</v>
      </c>
      <c r="E59" s="1">
        <v>62</v>
      </c>
      <c r="F59" s="1">
        <v>67</v>
      </c>
      <c r="G59" s="1">
        <v>66</v>
      </c>
      <c r="H59" s="1">
        <v>72</v>
      </c>
      <c r="I59" s="1">
        <v>77</v>
      </c>
      <c r="J59" s="1">
        <v>76</v>
      </c>
      <c r="K59" s="1">
        <v>79</v>
      </c>
      <c r="L59" s="1">
        <v>78</v>
      </c>
      <c r="M59" s="1">
        <v>80</v>
      </c>
      <c r="N59" s="1">
        <v>82</v>
      </c>
      <c r="O59" s="1">
        <v>83</v>
      </c>
      <c r="P59" s="1">
        <v>83</v>
      </c>
      <c r="Q59" s="1">
        <v>85</v>
      </c>
      <c r="R59" s="1">
        <v>85</v>
      </c>
      <c r="S59" s="1">
        <v>87</v>
      </c>
      <c r="T59" s="1">
        <v>89</v>
      </c>
      <c r="U59" s="1">
        <v>101</v>
      </c>
      <c r="V59" s="1">
        <v>230</v>
      </c>
      <c r="W59" s="1">
        <v>262</v>
      </c>
      <c r="X59" s="1">
        <v>308</v>
      </c>
      <c r="Y59" s="1">
        <v>312</v>
      </c>
      <c r="Z59" s="1">
        <v>308</v>
      </c>
      <c r="AA59" s="1">
        <v>307</v>
      </c>
      <c r="AB59" s="1">
        <v>302</v>
      </c>
      <c r="AC59" s="1">
        <v>299</v>
      </c>
      <c r="AD59" s="1">
        <v>297</v>
      </c>
      <c r="AE59" s="1">
        <v>303</v>
      </c>
      <c r="AF59" s="1">
        <v>302</v>
      </c>
      <c r="AG59" s="1">
        <v>309</v>
      </c>
      <c r="AH59" s="1">
        <v>302</v>
      </c>
      <c r="AI59" s="1">
        <v>316</v>
      </c>
      <c r="AJ59" s="1">
        <v>321</v>
      </c>
      <c r="AK59" s="1">
        <v>318</v>
      </c>
      <c r="AL59" s="1">
        <v>321</v>
      </c>
      <c r="AM59" s="2">
        <v>334</v>
      </c>
      <c r="AN59" s="2">
        <v>327</v>
      </c>
      <c r="AO59" s="2">
        <v>328</v>
      </c>
      <c r="AP59" s="2">
        <f t="shared" ref="AP59:AU59" si="61">SUM(AP60:AP63)</f>
        <v>351</v>
      </c>
      <c r="AQ59">
        <f t="shared" si="61"/>
        <v>361</v>
      </c>
      <c r="AR59">
        <f t="shared" si="61"/>
        <v>376</v>
      </c>
      <c r="AS59">
        <f t="shared" si="61"/>
        <v>377</v>
      </c>
      <c r="AT59">
        <f t="shared" si="61"/>
        <v>372</v>
      </c>
      <c r="AU59">
        <f t="shared" si="61"/>
        <v>365</v>
      </c>
    </row>
    <row r="60" spans="1:47" x14ac:dyDescent="0.25">
      <c r="A60" t="s">
        <v>7</v>
      </c>
      <c r="B60" s="1">
        <v>14</v>
      </c>
      <c r="C60" s="1">
        <v>13</v>
      </c>
      <c r="D60" s="1">
        <v>14</v>
      </c>
      <c r="E60" s="1">
        <v>16</v>
      </c>
      <c r="F60" s="1">
        <v>22</v>
      </c>
      <c r="G60" s="1">
        <v>21</v>
      </c>
      <c r="H60" s="1">
        <v>24</v>
      </c>
      <c r="I60" s="1">
        <v>29</v>
      </c>
      <c r="J60" s="1">
        <v>29</v>
      </c>
      <c r="K60" s="1">
        <v>32</v>
      </c>
      <c r="L60" s="1">
        <v>33</v>
      </c>
      <c r="M60" s="1">
        <v>35</v>
      </c>
      <c r="N60" s="1">
        <v>36</v>
      </c>
      <c r="O60" s="1">
        <v>37</v>
      </c>
      <c r="P60" s="1">
        <v>37</v>
      </c>
      <c r="Q60" s="1">
        <v>39</v>
      </c>
      <c r="R60" s="1">
        <v>39</v>
      </c>
      <c r="S60" s="1">
        <v>40</v>
      </c>
      <c r="T60" s="1">
        <v>41</v>
      </c>
      <c r="U60" s="1">
        <v>52</v>
      </c>
      <c r="V60" s="1">
        <v>181</v>
      </c>
      <c r="W60" s="1">
        <v>212</v>
      </c>
      <c r="X60" s="1">
        <v>257</v>
      </c>
      <c r="Y60" s="1">
        <v>260</v>
      </c>
      <c r="Z60" s="1">
        <v>256</v>
      </c>
      <c r="AA60" s="1">
        <v>255</v>
      </c>
      <c r="AB60" s="1">
        <v>251</v>
      </c>
      <c r="AC60" s="1">
        <v>247</v>
      </c>
      <c r="AD60" s="1">
        <v>243</v>
      </c>
      <c r="AE60" s="1">
        <v>252</v>
      </c>
      <c r="AF60" s="1">
        <v>252</v>
      </c>
      <c r="AG60" s="1">
        <v>258</v>
      </c>
      <c r="AH60" s="1">
        <v>253</v>
      </c>
      <c r="AI60" s="1">
        <v>264</v>
      </c>
      <c r="AJ60" s="1">
        <v>274</v>
      </c>
      <c r="AK60" s="1">
        <v>274</v>
      </c>
      <c r="AL60" s="1">
        <v>276</v>
      </c>
      <c r="AM60" s="2">
        <f>259+28</f>
        <v>287</v>
      </c>
      <c r="AN60" s="2">
        <f>252+28</f>
        <v>280</v>
      </c>
      <c r="AO60" s="2">
        <f>254+27</f>
        <v>281</v>
      </c>
      <c r="AP60">
        <v>305</v>
      </c>
      <c r="AQ60">
        <f>288+26</f>
        <v>314</v>
      </c>
      <c r="AR60">
        <v>329</v>
      </c>
      <c r="AS60">
        <f>304+26</f>
        <v>330</v>
      </c>
      <c r="AT60">
        <f>299+26</f>
        <v>325</v>
      </c>
      <c r="AU60">
        <f>293+26</f>
        <v>319</v>
      </c>
    </row>
    <row r="61" spans="1:47" x14ac:dyDescent="0.25">
      <c r="A61" t="s">
        <v>8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2">
        <v>0</v>
      </c>
      <c r="AN61" s="2">
        <v>0</v>
      </c>
      <c r="AO61" s="2">
        <v>0</v>
      </c>
      <c r="AP61">
        <v>0</v>
      </c>
      <c r="AQ61">
        <f>0</f>
        <v>0</v>
      </c>
      <c r="AR61">
        <v>0</v>
      </c>
      <c r="AS61">
        <v>0</v>
      </c>
      <c r="AT61">
        <v>0</v>
      </c>
      <c r="AU61">
        <v>0</v>
      </c>
    </row>
    <row r="62" spans="1:47" x14ac:dyDescent="0.25">
      <c r="A62" t="s">
        <v>9</v>
      </c>
      <c r="B62" s="1">
        <v>37</v>
      </c>
      <c r="C62" s="1">
        <v>37</v>
      </c>
      <c r="D62" s="1">
        <v>38</v>
      </c>
      <c r="E62" s="1">
        <v>38</v>
      </c>
      <c r="F62" s="1">
        <v>37</v>
      </c>
      <c r="G62" s="1">
        <v>37</v>
      </c>
      <c r="H62" s="1">
        <v>39</v>
      </c>
      <c r="I62" s="1">
        <v>39</v>
      </c>
      <c r="J62" s="1">
        <v>38</v>
      </c>
      <c r="K62" s="1">
        <v>38</v>
      </c>
      <c r="L62" s="1">
        <v>36</v>
      </c>
      <c r="M62" s="1">
        <v>36</v>
      </c>
      <c r="N62" s="1">
        <v>36</v>
      </c>
      <c r="O62" s="1">
        <v>36</v>
      </c>
      <c r="P62" s="1">
        <v>35</v>
      </c>
      <c r="Q62" s="1">
        <v>34</v>
      </c>
      <c r="R62" s="1">
        <v>32</v>
      </c>
      <c r="S62" s="1">
        <v>35</v>
      </c>
      <c r="T62" s="1">
        <v>37</v>
      </c>
      <c r="U62" s="1">
        <v>37</v>
      </c>
      <c r="V62" s="1">
        <v>37</v>
      </c>
      <c r="W62" s="1">
        <v>38</v>
      </c>
      <c r="X62" s="1">
        <v>39</v>
      </c>
      <c r="Y62" s="1">
        <v>40</v>
      </c>
      <c r="Z62" s="1">
        <v>40</v>
      </c>
      <c r="AA62" s="1">
        <v>40</v>
      </c>
      <c r="AB62" s="1">
        <v>40</v>
      </c>
      <c r="AC62" s="1">
        <v>40</v>
      </c>
      <c r="AD62" s="1">
        <v>42</v>
      </c>
      <c r="AE62" s="1">
        <v>39</v>
      </c>
      <c r="AF62" s="1">
        <v>38</v>
      </c>
      <c r="AG62" s="1">
        <v>36</v>
      </c>
      <c r="AH62" s="1">
        <v>36</v>
      </c>
      <c r="AI62" s="1">
        <v>39</v>
      </c>
      <c r="AJ62" s="1">
        <v>34</v>
      </c>
      <c r="AK62" s="1">
        <v>32</v>
      </c>
      <c r="AL62" s="1">
        <v>33</v>
      </c>
      <c r="AM62" s="2">
        <f>34+1</f>
        <v>35</v>
      </c>
      <c r="AN62" s="2">
        <f>34+1</f>
        <v>35</v>
      </c>
      <c r="AO62" s="2">
        <f>34+1</f>
        <v>35</v>
      </c>
      <c r="AP62">
        <v>34</v>
      </c>
      <c r="AQ62">
        <f>34+1</f>
        <v>35</v>
      </c>
      <c r="AR62">
        <v>35</v>
      </c>
      <c r="AS62">
        <v>35</v>
      </c>
      <c r="AT62">
        <v>35</v>
      </c>
      <c r="AU62">
        <v>34</v>
      </c>
    </row>
    <row r="63" spans="1:47" x14ac:dyDescent="0.25">
      <c r="A63" t="s">
        <v>12</v>
      </c>
      <c r="B63" s="1">
        <v>8</v>
      </c>
      <c r="C63" s="1">
        <v>8</v>
      </c>
      <c r="D63" s="1">
        <v>8</v>
      </c>
      <c r="E63" s="1">
        <v>8</v>
      </c>
      <c r="F63" s="1">
        <v>8</v>
      </c>
      <c r="G63" s="1">
        <v>8</v>
      </c>
      <c r="H63" s="1">
        <v>9</v>
      </c>
      <c r="I63" s="1">
        <v>9</v>
      </c>
      <c r="J63" s="1">
        <v>9</v>
      </c>
      <c r="K63" s="1">
        <v>9</v>
      </c>
      <c r="L63" s="1">
        <v>9</v>
      </c>
      <c r="M63" s="1">
        <v>9</v>
      </c>
      <c r="N63" s="1">
        <v>10</v>
      </c>
      <c r="O63" s="1">
        <v>10</v>
      </c>
      <c r="P63" s="1">
        <v>11</v>
      </c>
      <c r="Q63" s="1">
        <v>12</v>
      </c>
      <c r="R63" s="1">
        <v>14</v>
      </c>
      <c r="S63" s="1">
        <v>12</v>
      </c>
      <c r="T63" s="1">
        <v>11</v>
      </c>
      <c r="U63" s="1">
        <v>12</v>
      </c>
      <c r="V63" s="1">
        <v>12</v>
      </c>
      <c r="W63" s="1">
        <v>12</v>
      </c>
      <c r="X63" s="1">
        <v>12</v>
      </c>
      <c r="Y63" s="1">
        <v>12</v>
      </c>
      <c r="Z63" s="1">
        <v>12</v>
      </c>
      <c r="AA63" s="1">
        <v>12</v>
      </c>
      <c r="AB63" s="1">
        <v>11</v>
      </c>
      <c r="AC63" s="1">
        <v>12</v>
      </c>
      <c r="AD63" s="1">
        <v>12</v>
      </c>
      <c r="AE63" s="1">
        <v>12</v>
      </c>
      <c r="AF63" s="1">
        <v>12</v>
      </c>
      <c r="AG63" s="1">
        <v>15</v>
      </c>
      <c r="AH63" s="1">
        <v>13</v>
      </c>
      <c r="AI63" s="1">
        <v>13</v>
      </c>
      <c r="AJ63" s="1">
        <v>13</v>
      </c>
      <c r="AK63" s="1">
        <v>12</v>
      </c>
      <c r="AL63" s="1">
        <v>12</v>
      </c>
      <c r="AM63" s="2">
        <v>12</v>
      </c>
      <c r="AN63" s="2">
        <v>12</v>
      </c>
      <c r="AO63" s="2">
        <v>12</v>
      </c>
      <c r="AP63">
        <v>12</v>
      </c>
      <c r="AQ63">
        <f>12</f>
        <v>12</v>
      </c>
      <c r="AR63">
        <v>12</v>
      </c>
      <c r="AS63">
        <f>11+1</f>
        <v>12</v>
      </c>
      <c r="AT63">
        <f>11+1</f>
        <v>12</v>
      </c>
      <c r="AU63" s="6">
        <f>11+1</f>
        <v>12</v>
      </c>
    </row>
    <row r="64" spans="1:4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2"/>
      <c r="AN64" s="2"/>
      <c r="AO64" s="2"/>
    </row>
    <row r="65" spans="1:47" x14ac:dyDescent="0.25">
      <c r="A65" t="s">
        <v>67</v>
      </c>
      <c r="B65" t="s">
        <v>4</v>
      </c>
      <c r="C65" t="s">
        <v>5</v>
      </c>
      <c r="D65" t="s">
        <v>6</v>
      </c>
      <c r="E65" t="s">
        <v>13</v>
      </c>
      <c r="F65" t="s">
        <v>14</v>
      </c>
      <c r="G65" t="s">
        <v>15</v>
      </c>
      <c r="H65" t="s">
        <v>16</v>
      </c>
      <c r="I65" t="s">
        <v>17</v>
      </c>
      <c r="J65" t="s">
        <v>18</v>
      </c>
      <c r="K65" t="s">
        <v>19</v>
      </c>
      <c r="L65" t="s">
        <v>20</v>
      </c>
      <c r="M65" t="s">
        <v>21</v>
      </c>
      <c r="N65" t="s">
        <v>22</v>
      </c>
      <c r="O65" t="s">
        <v>23</v>
      </c>
      <c r="P65" t="s">
        <v>24</v>
      </c>
      <c r="Q65" t="s">
        <v>25</v>
      </c>
      <c r="R65" t="s">
        <v>26</v>
      </c>
      <c r="S65" t="s">
        <v>27</v>
      </c>
      <c r="T65" t="s">
        <v>28</v>
      </c>
      <c r="U65" t="s">
        <v>29</v>
      </c>
      <c r="V65" t="s">
        <v>30</v>
      </c>
      <c r="W65" t="s">
        <v>31</v>
      </c>
      <c r="X65" t="s">
        <v>32</v>
      </c>
      <c r="Y65" t="s">
        <v>33</v>
      </c>
      <c r="Z65" t="s">
        <v>34</v>
      </c>
      <c r="AA65" t="s">
        <v>35</v>
      </c>
      <c r="AB65" t="s">
        <v>36</v>
      </c>
      <c r="AC65" t="s">
        <v>37</v>
      </c>
      <c r="AD65" t="s">
        <v>38</v>
      </c>
      <c r="AE65" t="s">
        <v>39</v>
      </c>
      <c r="AF65" t="s">
        <v>40</v>
      </c>
      <c r="AG65" t="s">
        <v>41</v>
      </c>
      <c r="AH65" t="s">
        <v>42</v>
      </c>
      <c r="AI65" t="s">
        <v>43</v>
      </c>
      <c r="AJ65" t="s">
        <v>44</v>
      </c>
      <c r="AK65" t="s">
        <v>45</v>
      </c>
      <c r="AL65" t="s">
        <v>46</v>
      </c>
      <c r="AM65" t="s">
        <v>47</v>
      </c>
      <c r="AN65" t="s">
        <v>48</v>
      </c>
      <c r="AO65" t="s">
        <v>49</v>
      </c>
      <c r="AP65" s="6" t="s">
        <v>86</v>
      </c>
      <c r="AQ65" s="6" t="s">
        <v>87</v>
      </c>
      <c r="AR65" s="6" t="s">
        <v>88</v>
      </c>
      <c r="AS65" t="s">
        <v>89</v>
      </c>
      <c r="AT65" s="6" t="s">
        <v>92</v>
      </c>
      <c r="AU65" t="s">
        <v>93</v>
      </c>
    </row>
    <row r="66" spans="1:47" x14ac:dyDescent="0.25">
      <c r="A66" t="s">
        <v>60</v>
      </c>
      <c r="B66" s="5">
        <v>58448</v>
      </c>
      <c r="C66" s="5">
        <v>58674</v>
      </c>
      <c r="D66" s="5">
        <v>58742</v>
      </c>
      <c r="E66" s="5">
        <v>58879</v>
      </c>
      <c r="F66" s="5">
        <v>59108</v>
      </c>
      <c r="G66" s="5">
        <v>59137</v>
      </c>
      <c r="H66" s="5">
        <v>59248</v>
      </c>
      <c r="I66" s="5">
        <v>59419</v>
      </c>
      <c r="J66" s="5">
        <v>59533</v>
      </c>
      <c r="K66" s="5">
        <v>59567</v>
      </c>
      <c r="L66" s="5">
        <v>59678</v>
      </c>
      <c r="M66" s="5">
        <v>59802</v>
      </c>
      <c r="N66" s="5">
        <v>59906</v>
      </c>
      <c r="O66" s="5">
        <v>60015</v>
      </c>
      <c r="P66" s="5">
        <v>60097</v>
      </c>
      <c r="Q66" s="5">
        <v>60231</v>
      </c>
      <c r="R66" s="5">
        <v>60293</v>
      </c>
      <c r="S66" s="5">
        <v>60393</v>
      </c>
      <c r="T66" s="5">
        <v>60446</v>
      </c>
      <c r="U66" s="5">
        <v>60475</v>
      </c>
      <c r="V66" s="5">
        <v>60502</v>
      </c>
      <c r="W66" s="5">
        <v>60532</v>
      </c>
      <c r="X66" s="5">
        <v>60686</v>
      </c>
      <c r="Y66" s="5">
        <v>60902</v>
      </c>
      <c r="Z66" s="5">
        <v>61027</v>
      </c>
      <c r="AA66" s="5">
        <v>61189</v>
      </c>
      <c r="AB66" s="5">
        <v>61261</v>
      </c>
      <c r="AC66" s="5">
        <v>61410</v>
      </c>
      <c r="AD66" s="5">
        <v>61589</v>
      </c>
      <c r="AE66" s="5">
        <v>61663</v>
      </c>
      <c r="AF66" s="5">
        <v>61637</v>
      </c>
      <c r="AG66" s="5">
        <v>61957</v>
      </c>
      <c r="AH66" s="5">
        <v>62223</v>
      </c>
      <c r="AI66" s="5">
        <v>62343</v>
      </c>
      <c r="AJ66" s="5">
        <v>62493</v>
      </c>
      <c r="AK66" s="5">
        <v>62749</v>
      </c>
      <c r="AL66" s="5">
        <v>62940</v>
      </c>
      <c r="AM66" s="2">
        <v>63001</v>
      </c>
      <c r="AN66" s="2">
        <v>63063</v>
      </c>
      <c r="AO66" s="2">
        <v>63130</v>
      </c>
      <c r="AP66" s="5">
        <v>63093</v>
      </c>
      <c r="AQ66" s="8">
        <f>314+62797</f>
        <v>63111</v>
      </c>
      <c r="AR66" s="8">
        <f>62807+329</f>
        <v>63136</v>
      </c>
      <c r="AS66" s="8">
        <f>62848+330</f>
        <v>63178</v>
      </c>
      <c r="AT66" s="11">
        <f>62971+325</f>
        <v>63296</v>
      </c>
      <c r="AU66" s="8">
        <f>63042+319</f>
        <v>63361</v>
      </c>
    </row>
    <row r="67" spans="1:47" x14ac:dyDescent="0.25">
      <c r="A67" t="s">
        <v>61</v>
      </c>
      <c r="B67" s="5">
        <v>8039</v>
      </c>
      <c r="C67" s="5">
        <v>8183</v>
      </c>
      <c r="D67" s="5">
        <v>8184</v>
      </c>
      <c r="E67" s="5">
        <v>8268</v>
      </c>
      <c r="F67" s="5">
        <v>8275</v>
      </c>
      <c r="G67" s="5">
        <v>8318</v>
      </c>
      <c r="H67" s="5">
        <v>8329</v>
      </c>
      <c r="I67" s="5">
        <v>8313</v>
      </c>
      <c r="J67" s="5">
        <v>8345</v>
      </c>
      <c r="K67" s="5">
        <v>8347</v>
      </c>
      <c r="L67" s="5">
        <v>8262</v>
      </c>
      <c r="M67" s="5">
        <v>8300</v>
      </c>
      <c r="N67" s="5">
        <v>8293</v>
      </c>
      <c r="O67" s="5">
        <v>8332</v>
      </c>
      <c r="P67" s="5">
        <v>8297</v>
      </c>
      <c r="Q67" s="5">
        <v>8235</v>
      </c>
      <c r="R67" s="5">
        <v>8233</v>
      </c>
      <c r="S67" s="5">
        <v>8219</v>
      </c>
      <c r="T67" s="5">
        <v>8265</v>
      </c>
      <c r="U67" s="5">
        <v>8356</v>
      </c>
      <c r="V67" s="5">
        <v>8358</v>
      </c>
      <c r="W67" s="5">
        <v>8367</v>
      </c>
      <c r="X67" s="5">
        <v>8402</v>
      </c>
      <c r="Y67" s="5">
        <v>8436</v>
      </c>
      <c r="Z67" s="5">
        <v>8441</v>
      </c>
      <c r="AA67" s="5">
        <v>8473</v>
      </c>
      <c r="AB67" s="5">
        <v>8510</v>
      </c>
      <c r="AC67" s="5">
        <v>8489</v>
      </c>
      <c r="AD67" s="5">
        <v>8473</v>
      </c>
      <c r="AE67" s="5">
        <v>8538</v>
      </c>
      <c r="AF67" s="5">
        <v>8516</v>
      </c>
      <c r="AG67" s="5">
        <v>8594</v>
      </c>
      <c r="AH67" s="5">
        <v>8649</v>
      </c>
      <c r="AI67" s="5">
        <v>8650</v>
      </c>
      <c r="AJ67" s="5">
        <v>8620</v>
      </c>
      <c r="AK67" s="5">
        <v>8706</v>
      </c>
      <c r="AL67" s="5">
        <v>8737</v>
      </c>
      <c r="AM67" s="2">
        <v>8803</v>
      </c>
      <c r="AN67" s="2">
        <v>8801</v>
      </c>
      <c r="AO67" s="2">
        <v>8801</v>
      </c>
      <c r="AP67" s="5">
        <v>8832</v>
      </c>
      <c r="AQ67" s="8">
        <v>8807</v>
      </c>
      <c r="AR67" s="8">
        <v>8831</v>
      </c>
      <c r="AS67" s="8">
        <v>8850</v>
      </c>
      <c r="AT67" s="11">
        <v>8822</v>
      </c>
      <c r="AU67" s="8">
        <v>8792</v>
      </c>
    </row>
    <row r="68" spans="1:47" x14ac:dyDescent="0.25">
      <c r="A68" t="s">
        <v>62</v>
      </c>
      <c r="B68" s="5">
        <v>1323</v>
      </c>
      <c r="C68" s="5">
        <v>1432</v>
      </c>
      <c r="D68" s="5">
        <v>1431</v>
      </c>
      <c r="E68" s="5">
        <v>1434</v>
      </c>
      <c r="F68" s="5">
        <v>1434</v>
      </c>
      <c r="G68" s="5">
        <v>1425</v>
      </c>
      <c r="H68" s="5">
        <v>1432</v>
      </c>
      <c r="I68" s="5">
        <v>1504</v>
      </c>
      <c r="J68" s="5">
        <v>1498</v>
      </c>
      <c r="K68" s="5">
        <v>1502</v>
      </c>
      <c r="L68" s="5">
        <v>1583</v>
      </c>
      <c r="M68" s="5">
        <v>1589</v>
      </c>
      <c r="N68" s="5">
        <v>1606</v>
      </c>
      <c r="O68" s="5">
        <v>1577</v>
      </c>
      <c r="P68" s="5">
        <v>1617</v>
      </c>
      <c r="Q68" s="5">
        <v>1699</v>
      </c>
      <c r="R68" s="5">
        <v>1706</v>
      </c>
      <c r="S68" s="5">
        <v>1714</v>
      </c>
      <c r="T68" s="5">
        <v>1710</v>
      </c>
      <c r="U68" s="5">
        <v>1675</v>
      </c>
      <c r="V68" s="5">
        <v>1669</v>
      </c>
      <c r="W68" s="5">
        <v>1672</v>
      </c>
      <c r="X68" s="5">
        <v>1664</v>
      </c>
      <c r="Y68" s="5">
        <v>1650</v>
      </c>
      <c r="Z68" s="5">
        <v>1618</v>
      </c>
      <c r="AA68" s="5">
        <v>1590</v>
      </c>
      <c r="AB68" s="5">
        <v>1590</v>
      </c>
      <c r="AC68" s="5">
        <v>1595</v>
      </c>
      <c r="AD68" s="5">
        <v>1591</v>
      </c>
      <c r="AE68" s="5">
        <v>1581</v>
      </c>
      <c r="AF68" s="5">
        <v>1595</v>
      </c>
      <c r="AG68" s="5">
        <v>1594</v>
      </c>
      <c r="AH68" s="5">
        <v>1599</v>
      </c>
      <c r="AI68" s="5">
        <v>1571</v>
      </c>
      <c r="AJ68" s="5">
        <v>1541</v>
      </c>
      <c r="AK68" s="5">
        <v>1482</v>
      </c>
      <c r="AL68" s="5">
        <v>1449</v>
      </c>
      <c r="AM68" s="2">
        <v>1421</v>
      </c>
      <c r="AN68" s="2">
        <v>1451</v>
      </c>
      <c r="AO68" s="2">
        <v>1493</v>
      </c>
      <c r="AP68" s="5">
        <v>1496</v>
      </c>
      <c r="AQ68" s="8">
        <f>1+2+1507</f>
        <v>1510</v>
      </c>
      <c r="AR68" s="8">
        <f>1512+2+1</f>
        <v>1515</v>
      </c>
      <c r="AS68" s="8">
        <v>1542</v>
      </c>
      <c r="AT68" s="11">
        <f>1546+2</f>
        <v>1548</v>
      </c>
      <c r="AU68" s="8">
        <f>1549+2</f>
        <v>1551</v>
      </c>
    </row>
    <row r="69" spans="1:47" x14ac:dyDescent="0.25">
      <c r="A69" t="s">
        <v>63</v>
      </c>
      <c r="B69" s="5">
        <v>136</v>
      </c>
      <c r="C69" s="5">
        <v>133</v>
      </c>
      <c r="D69" s="5">
        <v>130</v>
      </c>
      <c r="E69" s="5">
        <v>135</v>
      </c>
      <c r="F69" s="5">
        <v>136</v>
      </c>
      <c r="G69" s="5">
        <v>134</v>
      </c>
      <c r="H69" s="5">
        <v>129</v>
      </c>
      <c r="I69" s="5">
        <v>133</v>
      </c>
      <c r="J69" s="5">
        <v>135</v>
      </c>
      <c r="K69" s="5">
        <v>136</v>
      </c>
      <c r="L69" s="5">
        <v>136</v>
      </c>
      <c r="M69" s="5">
        <v>137</v>
      </c>
      <c r="N69" s="5">
        <v>140</v>
      </c>
      <c r="O69" s="5">
        <v>132</v>
      </c>
      <c r="P69" s="5">
        <v>141</v>
      </c>
      <c r="Q69" s="5">
        <v>150</v>
      </c>
      <c r="R69" s="5">
        <v>151</v>
      </c>
      <c r="S69" s="5">
        <v>153</v>
      </c>
      <c r="T69" s="5">
        <v>148</v>
      </c>
      <c r="U69" s="5">
        <v>142</v>
      </c>
      <c r="V69" s="5">
        <v>137</v>
      </c>
      <c r="W69" s="5">
        <v>137</v>
      </c>
      <c r="X69" s="5">
        <v>139</v>
      </c>
      <c r="Y69" s="5">
        <v>139</v>
      </c>
      <c r="Z69" s="5">
        <v>139</v>
      </c>
      <c r="AA69" s="5">
        <v>145</v>
      </c>
      <c r="AB69" s="5">
        <v>145</v>
      </c>
      <c r="AC69" s="5">
        <v>152</v>
      </c>
      <c r="AD69" s="5">
        <v>151</v>
      </c>
      <c r="AE69" s="5">
        <v>151</v>
      </c>
      <c r="AF69" s="5">
        <v>152</v>
      </c>
      <c r="AG69" s="5">
        <v>151</v>
      </c>
      <c r="AH69" s="5">
        <v>151</v>
      </c>
      <c r="AI69" s="5">
        <v>149</v>
      </c>
      <c r="AJ69" s="5">
        <v>145</v>
      </c>
      <c r="AK69" s="5">
        <v>146</v>
      </c>
      <c r="AL69" s="5">
        <v>141</v>
      </c>
      <c r="AM69" s="2">
        <v>137</v>
      </c>
      <c r="AN69" s="2">
        <v>143</v>
      </c>
      <c r="AO69" s="2">
        <v>145</v>
      </c>
      <c r="AP69" s="5">
        <v>147</v>
      </c>
      <c r="AQ69" s="2">
        <v>147</v>
      </c>
      <c r="AR69" s="2">
        <v>145</v>
      </c>
      <c r="AS69" s="2">
        <v>145</v>
      </c>
      <c r="AT69" s="10">
        <v>146</v>
      </c>
      <c r="AU69" s="8">
        <v>147</v>
      </c>
    </row>
    <row r="70" spans="1:47" x14ac:dyDescent="0.25">
      <c r="A70" t="s">
        <v>58</v>
      </c>
      <c r="B70" s="5">
        <v>206</v>
      </c>
      <c r="C70" s="5">
        <v>206</v>
      </c>
      <c r="D70" s="5">
        <v>206</v>
      </c>
      <c r="E70" s="5">
        <v>206</v>
      </c>
      <c r="F70" s="5">
        <v>206</v>
      </c>
      <c r="G70" s="5">
        <v>207</v>
      </c>
      <c r="H70" s="5">
        <v>208</v>
      </c>
      <c r="I70" s="5">
        <v>208</v>
      </c>
      <c r="J70" s="5">
        <v>208</v>
      </c>
      <c r="K70" s="5">
        <v>213</v>
      </c>
      <c r="L70" s="5">
        <v>214</v>
      </c>
      <c r="M70" s="5">
        <v>214</v>
      </c>
      <c r="N70" s="5">
        <v>216</v>
      </c>
      <c r="O70" s="5">
        <v>215</v>
      </c>
      <c r="P70" s="5">
        <v>217</v>
      </c>
      <c r="Q70" s="5">
        <v>218</v>
      </c>
      <c r="R70" s="5">
        <v>220</v>
      </c>
      <c r="S70" s="5">
        <v>225</v>
      </c>
      <c r="T70" s="5">
        <v>225</v>
      </c>
      <c r="U70" s="5">
        <v>224</v>
      </c>
      <c r="V70" s="5">
        <v>221</v>
      </c>
      <c r="W70" s="5">
        <v>221</v>
      </c>
      <c r="X70" s="5">
        <v>222</v>
      </c>
      <c r="Y70" s="5">
        <v>225</v>
      </c>
      <c r="Z70" s="5">
        <v>228</v>
      </c>
      <c r="AA70" s="5">
        <v>229</v>
      </c>
      <c r="AB70" s="5">
        <v>228</v>
      </c>
      <c r="AC70" s="5">
        <v>229</v>
      </c>
      <c r="AD70" s="5">
        <v>226</v>
      </c>
      <c r="AE70" s="5">
        <v>224</v>
      </c>
      <c r="AF70" s="5">
        <v>224</v>
      </c>
      <c r="AG70" s="5">
        <v>226</v>
      </c>
      <c r="AH70" s="5">
        <v>226</v>
      </c>
      <c r="AI70" s="5">
        <v>226</v>
      </c>
      <c r="AJ70" s="5">
        <v>224</v>
      </c>
      <c r="AK70" s="5">
        <v>221</v>
      </c>
      <c r="AL70" s="5">
        <v>217</v>
      </c>
      <c r="AM70" s="2">
        <v>217</v>
      </c>
      <c r="AN70" s="2">
        <v>217</v>
      </c>
      <c r="AO70" s="2">
        <v>219</v>
      </c>
      <c r="AP70" s="5">
        <v>218</v>
      </c>
      <c r="AQ70" s="2">
        <v>218</v>
      </c>
      <c r="AR70" s="2">
        <v>218</v>
      </c>
      <c r="AS70" s="2">
        <v>218</v>
      </c>
      <c r="AT70" s="10">
        <f>213+1</f>
        <v>214</v>
      </c>
      <c r="AU70" s="8">
        <f>213+1</f>
        <v>214</v>
      </c>
    </row>
    <row r="71" spans="1:47" x14ac:dyDescent="0.25">
      <c r="A71" t="s">
        <v>64</v>
      </c>
      <c r="B71" s="5">
        <v>211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O71" s="2"/>
      <c r="AU71" s="8"/>
    </row>
    <row r="72" spans="1:47" x14ac:dyDescent="0.25">
      <c r="A72" t="s">
        <v>65</v>
      </c>
      <c r="B72" s="5">
        <v>68363</v>
      </c>
      <c r="C72" s="5">
        <v>68628</v>
      </c>
      <c r="D72" s="5">
        <v>68693</v>
      </c>
      <c r="E72" s="5">
        <v>68922</v>
      </c>
      <c r="F72" s="5">
        <v>69159</v>
      </c>
      <c r="G72" s="5">
        <v>69221</v>
      </c>
      <c r="H72" s="5">
        <v>69346</v>
      </c>
      <c r="I72" s="5">
        <v>69577</v>
      </c>
      <c r="J72" s="5">
        <v>69719</v>
      </c>
      <c r="K72" s="5">
        <v>69765</v>
      </c>
      <c r="L72" s="5">
        <v>69873</v>
      </c>
      <c r="M72" s="5">
        <v>70042</v>
      </c>
      <c r="N72" s="5">
        <v>70161</v>
      </c>
      <c r="O72" s="5">
        <v>70271</v>
      </c>
      <c r="P72" s="5">
        <v>70369</v>
      </c>
      <c r="Q72" s="5">
        <v>70533</v>
      </c>
      <c r="R72" s="5">
        <v>70603</v>
      </c>
      <c r="S72" s="5">
        <v>70704</v>
      </c>
      <c r="T72" s="5">
        <v>70794</v>
      </c>
      <c r="U72" s="5">
        <v>70872</v>
      </c>
      <c r="V72" s="5">
        <v>70887</v>
      </c>
      <c r="W72" s="5">
        <v>70929</v>
      </c>
      <c r="X72" s="5">
        <v>71113</v>
      </c>
      <c r="Y72" s="5">
        <v>71352</v>
      </c>
      <c r="Z72" s="5">
        <v>71453</v>
      </c>
      <c r="AA72" s="5">
        <v>71626</v>
      </c>
      <c r="AB72" s="5">
        <v>71734</v>
      </c>
      <c r="AC72" s="5">
        <v>71875</v>
      </c>
      <c r="AD72" s="5">
        <v>72030</v>
      </c>
      <c r="AE72" s="5">
        <v>72157</v>
      </c>
      <c r="AF72" s="5">
        <v>72124</v>
      </c>
      <c r="AG72" s="5">
        <v>72522</v>
      </c>
      <c r="AH72" s="5">
        <v>72848</v>
      </c>
      <c r="AI72" s="5">
        <v>72939</v>
      </c>
      <c r="AJ72" s="5">
        <v>73023</v>
      </c>
      <c r="AK72" s="5">
        <v>73304</v>
      </c>
      <c r="AL72" s="5">
        <v>73484</v>
      </c>
      <c r="AM72" s="2">
        <v>73579</v>
      </c>
      <c r="AN72" s="2">
        <v>73675</v>
      </c>
      <c r="AO72" s="14">
        <v>73788</v>
      </c>
      <c r="AP72" s="5">
        <f t="shared" ref="AP72:AU72" si="62">SUM(AP66:AP71)</f>
        <v>73786</v>
      </c>
      <c r="AQ72" s="8">
        <f t="shared" si="62"/>
        <v>73793</v>
      </c>
      <c r="AR72" s="8">
        <f t="shared" si="62"/>
        <v>73845</v>
      </c>
      <c r="AS72" s="8">
        <f t="shared" si="62"/>
        <v>73933</v>
      </c>
      <c r="AT72" s="8">
        <f t="shared" si="62"/>
        <v>74026</v>
      </c>
      <c r="AU72" s="8">
        <f t="shared" si="62"/>
        <v>74065</v>
      </c>
    </row>
    <row r="73" spans="1:4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7" x14ac:dyDescent="0.25">
      <c r="A74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7" x14ac:dyDescent="0.25">
      <c r="A75" t="s">
        <v>3</v>
      </c>
      <c r="B75" t="s">
        <v>4</v>
      </c>
      <c r="C75" t="s">
        <v>5</v>
      </c>
      <c r="D75" t="s">
        <v>6</v>
      </c>
      <c r="E75" t="s">
        <v>13</v>
      </c>
      <c r="F75" t="s">
        <v>14</v>
      </c>
      <c r="G75" t="s">
        <v>15</v>
      </c>
      <c r="H75" t="s">
        <v>16</v>
      </c>
      <c r="I75" t="s">
        <v>17</v>
      </c>
      <c r="J75" t="s">
        <v>18</v>
      </c>
      <c r="K75" t="s">
        <v>19</v>
      </c>
      <c r="L75" t="s">
        <v>20</v>
      </c>
      <c r="M75" t="s">
        <v>21</v>
      </c>
      <c r="N75" t="s">
        <v>22</v>
      </c>
      <c r="O75" t="s">
        <v>23</v>
      </c>
      <c r="P75" t="s">
        <v>24</v>
      </c>
      <c r="Q75" t="s">
        <v>25</v>
      </c>
      <c r="R75" t="s">
        <v>26</v>
      </c>
      <c r="S75" t="s">
        <v>27</v>
      </c>
      <c r="T75" t="s">
        <v>28</v>
      </c>
      <c r="U75" t="s">
        <v>29</v>
      </c>
      <c r="V75" t="s">
        <v>30</v>
      </c>
      <c r="W75" t="s">
        <v>31</v>
      </c>
      <c r="X75" t="s">
        <v>32</v>
      </c>
      <c r="Y75" t="s">
        <v>33</v>
      </c>
      <c r="Z75" t="s">
        <v>34</v>
      </c>
      <c r="AA75" t="s">
        <v>35</v>
      </c>
      <c r="AB75" t="s">
        <v>36</v>
      </c>
      <c r="AC75" t="s">
        <v>37</v>
      </c>
      <c r="AD75" t="s">
        <v>38</v>
      </c>
      <c r="AE75" t="s">
        <v>39</v>
      </c>
      <c r="AF75" t="s">
        <v>40</v>
      </c>
      <c r="AG75" t="s">
        <v>41</v>
      </c>
      <c r="AH75" t="s">
        <v>42</v>
      </c>
      <c r="AI75" t="s">
        <v>43</v>
      </c>
      <c r="AJ75" t="s">
        <v>44</v>
      </c>
      <c r="AK75" t="s">
        <v>45</v>
      </c>
      <c r="AL75" t="s">
        <v>46</v>
      </c>
      <c r="AM75" t="s">
        <v>47</v>
      </c>
      <c r="AN75" t="s">
        <v>48</v>
      </c>
      <c r="AO75" t="s">
        <v>49</v>
      </c>
      <c r="AP75" s="6" t="s">
        <v>86</v>
      </c>
      <c r="AQ75" s="6" t="s">
        <v>87</v>
      </c>
      <c r="AR75" s="6" t="s">
        <v>88</v>
      </c>
      <c r="AS75" t="s">
        <v>89</v>
      </c>
      <c r="AT75" s="6" t="s">
        <v>92</v>
      </c>
      <c r="AU75" t="s">
        <v>93</v>
      </c>
    </row>
    <row r="76" spans="1:47" x14ac:dyDescent="0.25">
      <c r="A76" t="s">
        <v>7</v>
      </c>
      <c r="B76" s="3">
        <f>B60/B66</f>
        <v>2.3952915411990146E-4</v>
      </c>
      <c r="C76" s="3">
        <f t="shared" ref="C76:AL76" si="63">C60/C66</f>
        <v>2.2156321368919793E-4</v>
      </c>
      <c r="D76" s="3">
        <f t="shared" si="63"/>
        <v>2.3833032583160259E-4</v>
      </c>
      <c r="E76" s="3">
        <f t="shared" si="63"/>
        <v>2.7174374564785408E-4</v>
      </c>
      <c r="F76" s="3">
        <f t="shared" si="63"/>
        <v>3.7220004060364078E-4</v>
      </c>
      <c r="G76" s="3">
        <f t="shared" si="63"/>
        <v>3.5510763143209835E-4</v>
      </c>
      <c r="H76" s="3">
        <f t="shared" si="63"/>
        <v>4.0507696462327843E-4</v>
      </c>
      <c r="I76" s="3">
        <f t="shared" si="63"/>
        <v>4.8805937494740738E-4</v>
      </c>
      <c r="J76" s="3">
        <f t="shared" si="63"/>
        <v>4.8712478793274316E-4</v>
      </c>
      <c r="K76" s="3">
        <f t="shared" si="63"/>
        <v>5.3721020027867774E-4</v>
      </c>
      <c r="L76" s="3">
        <f t="shared" si="63"/>
        <v>5.529675927477462E-4</v>
      </c>
      <c r="M76" s="3">
        <f t="shared" si="63"/>
        <v>5.8526470686599114E-4</v>
      </c>
      <c r="N76" s="3">
        <f t="shared" si="63"/>
        <v>6.0094147497746471E-4</v>
      </c>
      <c r="O76" s="3">
        <f t="shared" si="63"/>
        <v>6.1651253853203369E-4</v>
      </c>
      <c r="P76" s="3">
        <f t="shared" si="63"/>
        <v>6.1567133134765464E-4</v>
      </c>
      <c r="Q76" s="3">
        <f t="shared" si="63"/>
        <v>6.4750709767395526E-4</v>
      </c>
      <c r="R76" s="3">
        <f t="shared" si="63"/>
        <v>6.468412585208897E-4</v>
      </c>
      <c r="S76" s="3">
        <f t="shared" si="63"/>
        <v>6.6232841554484789E-4</v>
      </c>
      <c r="T76" s="3">
        <f t="shared" si="63"/>
        <v>6.7829136750157163E-4</v>
      </c>
      <c r="U76" s="3">
        <f t="shared" si="63"/>
        <v>8.5985944605208766E-4</v>
      </c>
      <c r="V76" s="3">
        <f t="shared" si="63"/>
        <v>2.9916366401110707E-3</v>
      </c>
      <c r="W76" s="3">
        <f t="shared" si="63"/>
        <v>3.5022797858983677E-3</v>
      </c>
      <c r="X76" s="3">
        <f t="shared" si="63"/>
        <v>4.2349141482384738E-3</v>
      </c>
      <c r="Y76" s="3">
        <f t="shared" si="63"/>
        <v>4.2691537223736491E-3</v>
      </c>
      <c r="Z76" s="3">
        <f t="shared" si="63"/>
        <v>4.1948645681419696E-3</v>
      </c>
      <c r="AA76" s="3">
        <f t="shared" si="63"/>
        <v>4.1674157119743743E-3</v>
      </c>
      <c r="AB76" s="3">
        <f t="shared" si="63"/>
        <v>4.097223355805488E-3</v>
      </c>
      <c r="AC76" s="3">
        <f t="shared" si="63"/>
        <v>4.022146230255659E-3</v>
      </c>
      <c r="AD76" s="3">
        <f t="shared" si="63"/>
        <v>3.945509750117716E-3</v>
      </c>
      <c r="AE76" s="3">
        <f t="shared" si="63"/>
        <v>4.0867294812123962E-3</v>
      </c>
      <c r="AF76" s="3">
        <f t="shared" si="63"/>
        <v>4.0884533640508135E-3</v>
      </c>
      <c r="AG76" s="3">
        <f t="shared" si="63"/>
        <v>4.1641783817809126E-3</v>
      </c>
      <c r="AH76" s="3">
        <f t="shared" si="63"/>
        <v>4.0660206033138867E-3</v>
      </c>
      <c r="AI76" s="3">
        <f t="shared" si="63"/>
        <v>4.2346374091718399E-3</v>
      </c>
      <c r="AJ76" s="3">
        <f t="shared" si="63"/>
        <v>4.3844910629990555E-3</v>
      </c>
      <c r="AK76" s="3">
        <f t="shared" si="63"/>
        <v>4.3666034518478379E-3</v>
      </c>
      <c r="AL76" s="3">
        <f t="shared" si="63"/>
        <v>4.3851286939942799E-3</v>
      </c>
      <c r="AM76" s="3">
        <f t="shared" ref="AM76:AO76" si="64">AM60/AM66</f>
        <v>4.5554832462976775E-3</v>
      </c>
      <c r="AN76" s="3">
        <f t="shared" si="64"/>
        <v>4.44000444000444E-3</v>
      </c>
      <c r="AO76" s="3">
        <f t="shared" si="64"/>
        <v>4.4511325835577377E-3</v>
      </c>
      <c r="AP76" s="3">
        <f t="shared" ref="AP76:AQ76" si="65">AP60/AP66</f>
        <v>4.8341337390835747E-3</v>
      </c>
      <c r="AQ76" s="3">
        <f t="shared" si="65"/>
        <v>4.9753608721142114E-3</v>
      </c>
      <c r="AR76" s="3">
        <f t="shared" ref="AR76:AS76" si="66">AR60/AR66</f>
        <v>5.2109731373542831E-3</v>
      </c>
      <c r="AS76" s="3">
        <f t="shared" si="66"/>
        <v>5.2233372376460164E-3</v>
      </c>
      <c r="AT76" s="3">
        <f t="shared" ref="AT76:AU76" si="67">AT60/AT66</f>
        <v>5.1346056622851369E-3</v>
      </c>
      <c r="AU76" s="3">
        <f t="shared" si="67"/>
        <v>5.0346427613200545E-3</v>
      </c>
    </row>
    <row r="77" spans="1:47" x14ac:dyDescent="0.25">
      <c r="A77" t="s">
        <v>8</v>
      </c>
      <c r="B77" s="3">
        <f t="shared" ref="B77:AL77" si="68">B61/B67</f>
        <v>0</v>
      </c>
      <c r="C77" s="3">
        <f t="shared" si="68"/>
        <v>0</v>
      </c>
      <c r="D77" s="3">
        <f t="shared" si="68"/>
        <v>0</v>
      </c>
      <c r="E77" s="3">
        <f t="shared" si="68"/>
        <v>0</v>
      </c>
      <c r="F77" s="3">
        <f t="shared" si="68"/>
        <v>0</v>
      </c>
      <c r="G77" s="3">
        <f t="shared" si="68"/>
        <v>0</v>
      </c>
      <c r="H77" s="3">
        <f t="shared" si="68"/>
        <v>0</v>
      </c>
      <c r="I77" s="3">
        <f t="shared" si="68"/>
        <v>0</v>
      </c>
      <c r="J77" s="3">
        <f t="shared" si="68"/>
        <v>0</v>
      </c>
      <c r="K77" s="3">
        <f t="shared" si="68"/>
        <v>0</v>
      </c>
      <c r="L77" s="3">
        <f t="shared" si="68"/>
        <v>0</v>
      </c>
      <c r="M77" s="3">
        <f t="shared" si="68"/>
        <v>0</v>
      </c>
      <c r="N77" s="3">
        <f t="shared" si="68"/>
        <v>0</v>
      </c>
      <c r="O77" s="3">
        <f t="shared" si="68"/>
        <v>0</v>
      </c>
      <c r="P77" s="3">
        <f t="shared" si="68"/>
        <v>0</v>
      </c>
      <c r="Q77" s="3">
        <f t="shared" si="68"/>
        <v>0</v>
      </c>
      <c r="R77" s="3">
        <f t="shared" si="68"/>
        <v>0</v>
      </c>
      <c r="S77" s="3">
        <f t="shared" si="68"/>
        <v>0</v>
      </c>
      <c r="T77" s="3">
        <f t="shared" si="68"/>
        <v>0</v>
      </c>
      <c r="U77" s="3">
        <f t="shared" si="68"/>
        <v>0</v>
      </c>
      <c r="V77" s="3">
        <f t="shared" si="68"/>
        <v>0</v>
      </c>
      <c r="W77" s="3">
        <f t="shared" si="68"/>
        <v>0</v>
      </c>
      <c r="X77" s="3">
        <f t="shared" si="68"/>
        <v>0</v>
      </c>
      <c r="Y77" s="3">
        <f t="shared" si="68"/>
        <v>0</v>
      </c>
      <c r="Z77" s="3">
        <f t="shared" si="68"/>
        <v>0</v>
      </c>
      <c r="AA77" s="3">
        <f t="shared" si="68"/>
        <v>0</v>
      </c>
      <c r="AB77" s="3">
        <f t="shared" si="68"/>
        <v>0</v>
      </c>
      <c r="AC77" s="3">
        <f t="shared" si="68"/>
        <v>0</v>
      </c>
      <c r="AD77" s="3">
        <f t="shared" si="68"/>
        <v>0</v>
      </c>
      <c r="AE77" s="3">
        <f t="shared" si="68"/>
        <v>0</v>
      </c>
      <c r="AF77" s="3">
        <f t="shared" si="68"/>
        <v>0</v>
      </c>
      <c r="AG77" s="3">
        <f t="shared" si="68"/>
        <v>0</v>
      </c>
      <c r="AH77" s="3">
        <f t="shared" si="68"/>
        <v>0</v>
      </c>
      <c r="AI77" s="3">
        <f t="shared" si="68"/>
        <v>0</v>
      </c>
      <c r="AJ77" s="3">
        <f t="shared" si="68"/>
        <v>0</v>
      </c>
      <c r="AK77" s="3">
        <f t="shared" si="68"/>
        <v>0</v>
      </c>
      <c r="AL77" s="3">
        <f t="shared" si="68"/>
        <v>0</v>
      </c>
      <c r="AM77" s="3">
        <f t="shared" ref="AM77:AO77" si="69">AM61/AM67</f>
        <v>0</v>
      </c>
      <c r="AN77" s="3">
        <f t="shared" si="69"/>
        <v>0</v>
      </c>
      <c r="AO77" s="3">
        <f t="shared" si="69"/>
        <v>0</v>
      </c>
      <c r="AP77" s="3">
        <f t="shared" ref="AP77:AQ77" si="70">AP61/AP67</f>
        <v>0</v>
      </c>
      <c r="AQ77" s="3">
        <f t="shared" si="70"/>
        <v>0</v>
      </c>
      <c r="AR77" s="3">
        <f t="shared" ref="AR77:AS77" si="71">AR61/AR67</f>
        <v>0</v>
      </c>
      <c r="AS77" s="3">
        <f t="shared" si="71"/>
        <v>0</v>
      </c>
      <c r="AT77" s="3">
        <f t="shared" ref="AT77:AU77" si="72">AT61/AT67</f>
        <v>0</v>
      </c>
      <c r="AU77" s="3">
        <f t="shared" si="72"/>
        <v>0</v>
      </c>
    </row>
    <row r="78" spans="1:47" x14ac:dyDescent="0.25">
      <c r="A78" t="s">
        <v>9</v>
      </c>
      <c r="B78" s="3">
        <f t="shared" ref="B78:AL78" si="73">B62/B68</f>
        <v>2.7966742252456538E-2</v>
      </c>
      <c r="C78" s="3">
        <f t="shared" si="73"/>
        <v>2.5837988826815643E-2</v>
      </c>
      <c r="D78" s="3">
        <f t="shared" si="73"/>
        <v>2.6554856743535988E-2</v>
      </c>
      <c r="E78" s="3">
        <f t="shared" si="73"/>
        <v>2.6499302649930265E-2</v>
      </c>
      <c r="F78" s="3">
        <f t="shared" si="73"/>
        <v>2.5801952580195259E-2</v>
      </c>
      <c r="G78" s="3">
        <f t="shared" si="73"/>
        <v>2.5964912280701753E-2</v>
      </c>
      <c r="H78" s="3">
        <f t="shared" si="73"/>
        <v>2.7234636871508379E-2</v>
      </c>
      <c r="I78" s="3">
        <f t="shared" si="73"/>
        <v>2.5930851063829786E-2</v>
      </c>
      <c r="J78" s="3">
        <f t="shared" si="73"/>
        <v>2.5367156208277702E-2</v>
      </c>
      <c r="K78" s="3">
        <f t="shared" si="73"/>
        <v>2.529960053262317E-2</v>
      </c>
      <c r="L78" s="3">
        <f t="shared" si="73"/>
        <v>2.2741629816803537E-2</v>
      </c>
      <c r="M78" s="3">
        <f t="shared" si="73"/>
        <v>2.2655758338577723E-2</v>
      </c>
      <c r="N78" s="3">
        <f t="shared" si="73"/>
        <v>2.2415940224159402E-2</v>
      </c>
      <c r="O78" s="3">
        <f t="shared" si="73"/>
        <v>2.2828154724159798E-2</v>
      </c>
      <c r="P78" s="3">
        <f t="shared" si="73"/>
        <v>2.1645021645021644E-2</v>
      </c>
      <c r="Q78" s="3">
        <f t="shared" si="73"/>
        <v>2.0011771630370805E-2</v>
      </c>
      <c r="R78" s="3">
        <f t="shared" si="73"/>
        <v>1.8757327080890972E-2</v>
      </c>
      <c r="S78" s="3">
        <f t="shared" si="73"/>
        <v>2.0420070011668612E-2</v>
      </c>
      <c r="T78" s="3">
        <f t="shared" si="73"/>
        <v>2.1637426900584796E-2</v>
      </c>
      <c r="U78" s="3">
        <f t="shared" si="73"/>
        <v>2.208955223880597E-2</v>
      </c>
      <c r="V78" s="3">
        <f t="shared" si="73"/>
        <v>2.2168963451168363E-2</v>
      </c>
      <c r="W78" s="3">
        <f t="shared" si="73"/>
        <v>2.2727272727272728E-2</v>
      </c>
      <c r="X78" s="3">
        <f t="shared" si="73"/>
        <v>2.34375E-2</v>
      </c>
      <c r="Y78" s="3">
        <f t="shared" si="73"/>
        <v>2.4242424242424242E-2</v>
      </c>
      <c r="Z78" s="3">
        <f t="shared" si="73"/>
        <v>2.4721878862793572E-2</v>
      </c>
      <c r="AA78" s="3">
        <f t="shared" si="73"/>
        <v>2.5157232704402517E-2</v>
      </c>
      <c r="AB78" s="3">
        <f t="shared" si="73"/>
        <v>2.5157232704402517E-2</v>
      </c>
      <c r="AC78" s="3">
        <f t="shared" si="73"/>
        <v>2.5078369905956112E-2</v>
      </c>
      <c r="AD78" s="3">
        <f t="shared" si="73"/>
        <v>2.6398491514770583E-2</v>
      </c>
      <c r="AE78" s="3">
        <f t="shared" si="73"/>
        <v>2.4667931688804556E-2</v>
      </c>
      <c r="AF78" s="3">
        <f t="shared" si="73"/>
        <v>2.3824451410658306E-2</v>
      </c>
      <c r="AG78" s="3">
        <f t="shared" si="73"/>
        <v>2.258469259723965E-2</v>
      </c>
      <c r="AH78" s="3">
        <f t="shared" si="73"/>
        <v>2.2514071294559099E-2</v>
      </c>
      <c r="AI78" s="3">
        <f t="shared" si="73"/>
        <v>2.4824952259707194E-2</v>
      </c>
      <c r="AJ78" s="3">
        <f t="shared" si="73"/>
        <v>2.2063595068137574E-2</v>
      </c>
      <c r="AK78" s="3">
        <f t="shared" si="73"/>
        <v>2.1592442645074223E-2</v>
      </c>
      <c r="AL78" s="3">
        <f t="shared" si="73"/>
        <v>2.2774327122153208E-2</v>
      </c>
      <c r="AM78" s="3">
        <f t="shared" ref="AM78:AO78" si="74">AM62/AM68</f>
        <v>2.4630541871921183E-2</v>
      </c>
      <c r="AN78" s="3">
        <f t="shared" si="74"/>
        <v>2.4121295658166782E-2</v>
      </c>
      <c r="AO78" s="3">
        <f t="shared" si="74"/>
        <v>2.3442732752846619E-2</v>
      </c>
      <c r="AP78" s="3">
        <f t="shared" ref="AP78:AQ78" si="75">AP62/AP68</f>
        <v>2.2727272727272728E-2</v>
      </c>
      <c r="AQ78" s="3">
        <f t="shared" si="75"/>
        <v>2.3178807947019868E-2</v>
      </c>
      <c r="AR78" s="3">
        <f t="shared" ref="AR78:AS78" si="76">AR62/AR68</f>
        <v>2.3102310231023101E-2</v>
      </c>
      <c r="AS78" s="3">
        <f t="shared" si="76"/>
        <v>2.2697795071335927E-2</v>
      </c>
      <c r="AT78" s="3">
        <f t="shared" ref="AT78:AU78" si="77">AT62/AT68</f>
        <v>2.2609819121447029E-2</v>
      </c>
      <c r="AU78" s="3">
        <f t="shared" si="77"/>
        <v>2.1921341070277239E-2</v>
      </c>
    </row>
    <row r="79" spans="1:47" x14ac:dyDescent="0.25">
      <c r="A79" t="s">
        <v>12</v>
      </c>
      <c r="B79" s="3">
        <f t="shared" ref="B79:AL79" si="78">B63/B69</f>
        <v>5.8823529411764705E-2</v>
      </c>
      <c r="C79" s="3">
        <f t="shared" si="78"/>
        <v>6.0150375939849621E-2</v>
      </c>
      <c r="D79" s="3">
        <f t="shared" si="78"/>
        <v>6.1538461538461542E-2</v>
      </c>
      <c r="E79" s="3">
        <f t="shared" si="78"/>
        <v>5.9259259259259262E-2</v>
      </c>
      <c r="F79" s="3">
        <f t="shared" si="78"/>
        <v>5.8823529411764705E-2</v>
      </c>
      <c r="G79" s="3">
        <f t="shared" si="78"/>
        <v>5.9701492537313432E-2</v>
      </c>
      <c r="H79" s="3">
        <f t="shared" si="78"/>
        <v>6.9767441860465115E-2</v>
      </c>
      <c r="I79" s="3">
        <f t="shared" si="78"/>
        <v>6.7669172932330823E-2</v>
      </c>
      <c r="J79" s="3">
        <f t="shared" si="78"/>
        <v>6.6666666666666666E-2</v>
      </c>
      <c r="K79" s="3">
        <f t="shared" si="78"/>
        <v>6.6176470588235295E-2</v>
      </c>
      <c r="L79" s="3">
        <f t="shared" si="78"/>
        <v>6.6176470588235295E-2</v>
      </c>
      <c r="M79" s="3">
        <f t="shared" si="78"/>
        <v>6.569343065693431E-2</v>
      </c>
      <c r="N79" s="3">
        <f t="shared" si="78"/>
        <v>7.1428571428571425E-2</v>
      </c>
      <c r="O79" s="3">
        <f t="shared" si="78"/>
        <v>7.575757575757576E-2</v>
      </c>
      <c r="P79" s="3">
        <f t="shared" si="78"/>
        <v>7.8014184397163122E-2</v>
      </c>
      <c r="Q79" s="3">
        <f t="shared" si="78"/>
        <v>0.08</v>
      </c>
      <c r="R79" s="3">
        <f t="shared" si="78"/>
        <v>9.2715231788079472E-2</v>
      </c>
      <c r="S79" s="3">
        <f t="shared" si="78"/>
        <v>7.8431372549019607E-2</v>
      </c>
      <c r="T79" s="3">
        <f t="shared" si="78"/>
        <v>7.4324324324324328E-2</v>
      </c>
      <c r="U79" s="3">
        <f t="shared" si="78"/>
        <v>8.4507042253521125E-2</v>
      </c>
      <c r="V79" s="3">
        <f t="shared" si="78"/>
        <v>8.7591240875912413E-2</v>
      </c>
      <c r="W79" s="3">
        <f t="shared" si="78"/>
        <v>8.7591240875912413E-2</v>
      </c>
      <c r="X79" s="3">
        <f t="shared" si="78"/>
        <v>8.6330935251798566E-2</v>
      </c>
      <c r="Y79" s="3">
        <f t="shared" si="78"/>
        <v>8.6330935251798566E-2</v>
      </c>
      <c r="Z79" s="3">
        <f t="shared" si="78"/>
        <v>8.6330935251798566E-2</v>
      </c>
      <c r="AA79" s="3">
        <f t="shared" si="78"/>
        <v>8.2758620689655171E-2</v>
      </c>
      <c r="AB79" s="3">
        <f t="shared" si="78"/>
        <v>7.586206896551724E-2</v>
      </c>
      <c r="AC79" s="3">
        <f t="shared" si="78"/>
        <v>7.8947368421052627E-2</v>
      </c>
      <c r="AD79" s="3">
        <f t="shared" si="78"/>
        <v>7.9470198675496692E-2</v>
      </c>
      <c r="AE79" s="3">
        <f t="shared" si="78"/>
        <v>7.9470198675496692E-2</v>
      </c>
      <c r="AF79" s="3">
        <f t="shared" si="78"/>
        <v>7.8947368421052627E-2</v>
      </c>
      <c r="AG79" s="3">
        <f t="shared" si="78"/>
        <v>9.9337748344370855E-2</v>
      </c>
      <c r="AH79" s="3">
        <f t="shared" si="78"/>
        <v>8.6092715231788075E-2</v>
      </c>
      <c r="AI79" s="3">
        <f t="shared" si="78"/>
        <v>8.7248322147651006E-2</v>
      </c>
      <c r="AJ79" s="3">
        <f t="shared" si="78"/>
        <v>8.9655172413793102E-2</v>
      </c>
      <c r="AK79" s="3">
        <f t="shared" si="78"/>
        <v>8.2191780821917804E-2</v>
      </c>
      <c r="AL79" s="3">
        <f t="shared" si="78"/>
        <v>8.5106382978723402E-2</v>
      </c>
      <c r="AM79" s="3">
        <f t="shared" ref="AM79:AO79" si="79">AM63/AM69</f>
        <v>8.7591240875912413E-2</v>
      </c>
      <c r="AN79" s="3">
        <f t="shared" si="79"/>
        <v>8.3916083916083919E-2</v>
      </c>
      <c r="AO79" s="3">
        <f t="shared" si="79"/>
        <v>8.2758620689655171E-2</v>
      </c>
      <c r="AP79" s="3">
        <f t="shared" ref="AP79:AQ79" si="80">AP63/AP69</f>
        <v>8.1632653061224483E-2</v>
      </c>
      <c r="AQ79" s="3">
        <f t="shared" si="80"/>
        <v>8.1632653061224483E-2</v>
      </c>
      <c r="AR79" s="3">
        <f t="shared" ref="AR79:AS79" si="81">AR63/AR69</f>
        <v>8.2758620689655171E-2</v>
      </c>
      <c r="AS79" s="3">
        <f t="shared" si="81"/>
        <v>8.2758620689655171E-2</v>
      </c>
      <c r="AT79" s="3">
        <f t="shared" ref="AT79:AU79" si="82">AT63/AT69</f>
        <v>8.2191780821917804E-2</v>
      </c>
      <c r="AU79" s="3">
        <f t="shared" si="82"/>
        <v>8.1632653061224483E-2</v>
      </c>
    </row>
    <row r="80" spans="1:47" x14ac:dyDescent="0.25">
      <c r="A80" t="s">
        <v>76</v>
      </c>
      <c r="B80" s="3">
        <f>SUM(B60:B63)/SUM(B66:B71)</f>
        <v>8.6303994851015899E-4</v>
      </c>
      <c r="C80" s="3">
        <f t="shared" ref="C80:AL80" si="83">SUM(C60:C63)/SUM(C66:C71)</f>
        <v>8.4513609605408875E-4</v>
      </c>
      <c r="D80" s="3">
        <f t="shared" si="83"/>
        <v>8.7345144337851015E-4</v>
      </c>
      <c r="E80" s="3">
        <f t="shared" si="83"/>
        <v>8.9956762717274602E-4</v>
      </c>
      <c r="F80" s="3">
        <f t="shared" si="83"/>
        <v>9.6878208186931564E-4</v>
      </c>
      <c r="G80" s="3">
        <f t="shared" si="83"/>
        <v>9.534678782450412E-4</v>
      </c>
      <c r="H80" s="3">
        <f t="shared" si="83"/>
        <v>1.0382718541804862E-3</v>
      </c>
      <c r="I80" s="3">
        <f t="shared" si="83"/>
        <v>1.1066875547954065E-3</v>
      </c>
      <c r="J80" s="3">
        <f t="shared" si="83"/>
        <v>1.0900902193089401E-3</v>
      </c>
      <c r="K80" s="3">
        <f t="shared" si="83"/>
        <v>1.1323729663871569E-3</v>
      </c>
      <c r="L80" s="3">
        <f t="shared" si="83"/>
        <v>1.1163110214245846E-3</v>
      </c>
      <c r="M80" s="3">
        <f t="shared" si="83"/>
        <v>1.142171839753291E-3</v>
      </c>
      <c r="N80" s="3">
        <f t="shared" si="83"/>
        <v>1.1687404683513633E-3</v>
      </c>
      <c r="O80" s="3">
        <f t="shared" si="83"/>
        <v>1.1811415804528183E-3</v>
      </c>
      <c r="P80" s="3">
        <f t="shared" si="83"/>
        <v>1.179496653355881E-3</v>
      </c>
      <c r="Q80" s="3">
        <f t="shared" si="83"/>
        <v>1.2051096649795131E-3</v>
      </c>
      <c r="R80" s="3">
        <f t="shared" si="83"/>
        <v>1.2039148478109995E-3</v>
      </c>
      <c r="S80" s="3">
        <f t="shared" si="83"/>
        <v>1.2304820095044129E-3</v>
      </c>
      <c r="T80" s="3">
        <f t="shared" si="83"/>
        <v>1.2571686866118597E-3</v>
      </c>
      <c r="U80" s="3">
        <f t="shared" si="83"/>
        <v>1.4251044135906988E-3</v>
      </c>
      <c r="V80" s="3">
        <f t="shared" si="83"/>
        <v>3.2446005614569667E-3</v>
      </c>
      <c r="W80" s="3">
        <f t="shared" si="83"/>
        <v>3.6938346797501728E-3</v>
      </c>
      <c r="X80" s="3">
        <f t="shared" si="83"/>
        <v>4.3311349542277779E-3</v>
      </c>
      <c r="Y80" s="3">
        <f t="shared" si="83"/>
        <v>4.372687521022536E-3</v>
      </c>
      <c r="Z80" s="3">
        <f t="shared" si="83"/>
        <v>4.3105258001763401E-3</v>
      </c>
      <c r="AA80" s="3">
        <f t="shared" si="83"/>
        <v>4.2861530729064864E-3</v>
      </c>
      <c r="AB80" s="3">
        <f t="shared" si="83"/>
        <v>4.2099980483452752E-3</v>
      </c>
      <c r="AC80" s="3">
        <f t="shared" si="83"/>
        <v>4.1599999999999996E-3</v>
      </c>
      <c r="AD80" s="3">
        <f t="shared" si="83"/>
        <v>4.1232819658475637E-3</v>
      </c>
      <c r="AE80" s="3">
        <f t="shared" si="83"/>
        <v>4.1991767950441397E-3</v>
      </c>
      <c r="AF80" s="3">
        <f t="shared" si="83"/>
        <v>4.1872330985524928E-3</v>
      </c>
      <c r="AG80" s="3">
        <f t="shared" si="83"/>
        <v>4.2607760403739559E-3</v>
      </c>
      <c r="AH80" s="3">
        <f t="shared" si="83"/>
        <v>4.1456182736657153E-3</v>
      </c>
      <c r="AI80" s="3">
        <f t="shared" si="83"/>
        <v>4.3323873373640985E-3</v>
      </c>
      <c r="AJ80" s="3">
        <f t="shared" si="83"/>
        <v>4.3958752721745204E-3</v>
      </c>
      <c r="AK80" s="3">
        <f t="shared" si="83"/>
        <v>4.3380988759140022E-3</v>
      </c>
      <c r="AL80" s="3">
        <f t="shared" si="83"/>
        <v>4.3682978607588047E-3</v>
      </c>
      <c r="AM80" s="3">
        <f t="shared" ref="AM80:AO80" si="84">SUM(AM60:AM63)/SUM(AM66:AM71)</f>
        <v>4.539338670000951E-3</v>
      </c>
      <c r="AN80" s="3">
        <f t="shared" si="84"/>
        <v>4.4384119443501863E-3</v>
      </c>
      <c r="AO80" s="3">
        <f t="shared" si="84"/>
        <v>4.4451672358649099E-3</v>
      </c>
      <c r="AP80" s="3">
        <f t="shared" ref="AP80:AQ80" si="85">SUM(AP60:AP63)/SUM(AP66:AP71)</f>
        <v>4.7569999728945874E-3</v>
      </c>
      <c r="AQ80" s="3">
        <f t="shared" si="85"/>
        <v>4.8920629327985042E-3</v>
      </c>
      <c r="AR80" s="3">
        <f t="shared" ref="AR80:AS80" si="86">SUM(AR60:AR63)/SUM(AR66:AR71)</f>
        <v>5.091746225201435E-3</v>
      </c>
      <c r="AS80" s="3">
        <f t="shared" si="86"/>
        <v>5.0992114482031024E-3</v>
      </c>
      <c r="AT80" s="3">
        <f t="shared" ref="AT80:AU80" si="87">SUM(AT60:AT63)/SUM(AT66:AT71)</f>
        <v>5.0252613946451244E-3</v>
      </c>
      <c r="AU80" s="3">
        <f t="shared" si="87"/>
        <v>4.9281036927023561E-3</v>
      </c>
    </row>
    <row r="81" spans="1:4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"/>
      <c r="AN81" s="2"/>
      <c r="AO81" s="2"/>
    </row>
    <row r="82" spans="1:47" x14ac:dyDescent="0.25">
      <c r="A82" s="6" t="s">
        <v>71</v>
      </c>
      <c r="B82" t="s">
        <v>4</v>
      </c>
      <c r="C82" t="s">
        <v>5</v>
      </c>
      <c r="D82" t="s">
        <v>6</v>
      </c>
      <c r="E82" t="s">
        <v>13</v>
      </c>
      <c r="F82" t="s">
        <v>14</v>
      </c>
      <c r="G82" t="s">
        <v>15</v>
      </c>
      <c r="H82" t="s">
        <v>16</v>
      </c>
      <c r="I82" t="s">
        <v>17</v>
      </c>
      <c r="J82" t="s">
        <v>18</v>
      </c>
      <c r="K82" t="s">
        <v>19</v>
      </c>
      <c r="L82" t="s">
        <v>20</v>
      </c>
      <c r="M82" t="s">
        <v>21</v>
      </c>
      <c r="N82" t="s">
        <v>22</v>
      </c>
      <c r="O82" t="s">
        <v>23</v>
      </c>
      <c r="P82" t="s">
        <v>24</v>
      </c>
      <c r="Q82" t="s">
        <v>25</v>
      </c>
      <c r="R82" t="s">
        <v>26</v>
      </c>
      <c r="S82" t="s">
        <v>27</v>
      </c>
      <c r="T82" t="s">
        <v>28</v>
      </c>
      <c r="U82" t="s">
        <v>29</v>
      </c>
      <c r="V82" t="s">
        <v>30</v>
      </c>
      <c r="W82" t="s">
        <v>31</v>
      </c>
      <c r="X82" t="s">
        <v>32</v>
      </c>
      <c r="Y82" t="s">
        <v>33</v>
      </c>
      <c r="Z82" t="s">
        <v>34</v>
      </c>
      <c r="AA82" t="s">
        <v>35</v>
      </c>
      <c r="AB82" t="s">
        <v>36</v>
      </c>
      <c r="AC82" t="s">
        <v>37</v>
      </c>
      <c r="AD82" t="s">
        <v>38</v>
      </c>
      <c r="AE82" t="s">
        <v>39</v>
      </c>
      <c r="AF82" t="s">
        <v>40</v>
      </c>
      <c r="AG82" t="s">
        <v>41</v>
      </c>
      <c r="AH82" t="s">
        <v>42</v>
      </c>
      <c r="AI82" t="s">
        <v>43</v>
      </c>
      <c r="AJ82" t="s">
        <v>44</v>
      </c>
      <c r="AK82" t="s">
        <v>45</v>
      </c>
      <c r="AL82" t="s">
        <v>46</v>
      </c>
      <c r="AM82" t="s">
        <v>47</v>
      </c>
      <c r="AN82" t="s">
        <v>48</v>
      </c>
      <c r="AO82" t="s">
        <v>49</v>
      </c>
      <c r="AP82" s="6" t="s">
        <v>86</v>
      </c>
      <c r="AQ82" s="6" t="s">
        <v>87</v>
      </c>
      <c r="AR82" s="6" t="s">
        <v>88</v>
      </c>
      <c r="AS82" t="s">
        <v>89</v>
      </c>
      <c r="AT82" s="6" t="s">
        <v>92</v>
      </c>
      <c r="AU82" t="s">
        <v>93</v>
      </c>
    </row>
    <row r="83" spans="1:47" x14ac:dyDescent="0.25">
      <c r="A83" s="6" t="s">
        <v>72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D83" s="8">
        <v>0</v>
      </c>
      <c r="AE83" s="8">
        <v>0</v>
      </c>
      <c r="AF83" s="8">
        <v>0</v>
      </c>
      <c r="AG83" s="8">
        <v>194</v>
      </c>
      <c r="AH83" s="8">
        <v>198</v>
      </c>
      <c r="AI83" s="8">
        <v>206</v>
      </c>
      <c r="AJ83" s="8">
        <v>235</v>
      </c>
      <c r="AK83" s="8">
        <v>237</v>
      </c>
      <c r="AL83" s="8">
        <v>238</v>
      </c>
      <c r="AM83" s="2">
        <v>1653</v>
      </c>
      <c r="AN83" s="2">
        <v>6514</v>
      </c>
      <c r="AO83" s="2">
        <v>12374</v>
      </c>
      <c r="AP83" s="2">
        <v>16834</v>
      </c>
      <c r="AQ83" s="2">
        <v>23847</v>
      </c>
      <c r="AR83" s="11">
        <v>32997</v>
      </c>
      <c r="AS83" s="11">
        <v>39686</v>
      </c>
      <c r="AT83" s="11">
        <v>46489</v>
      </c>
      <c r="AU83" s="8">
        <v>54185</v>
      </c>
    </row>
    <row r="84" spans="1:47" x14ac:dyDescent="0.25">
      <c r="A84" s="6" t="s">
        <v>73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>
        <f>AD83/AD72</f>
        <v>0</v>
      </c>
      <c r="AE84" s="3">
        <f t="shared" ref="AE84:AU84" si="88">AE83/AE72</f>
        <v>0</v>
      </c>
      <c r="AF84" s="3">
        <f t="shared" si="88"/>
        <v>0</v>
      </c>
      <c r="AG84" s="3">
        <f t="shared" si="88"/>
        <v>2.6750503295551696E-3</v>
      </c>
      <c r="AH84" s="3">
        <f t="shared" si="88"/>
        <v>2.7179881396881176E-3</v>
      </c>
      <c r="AI84" s="3">
        <f t="shared" si="88"/>
        <v>2.8242778211930515E-3</v>
      </c>
      <c r="AJ84" s="3">
        <f t="shared" si="88"/>
        <v>3.2181641400654587E-3</v>
      </c>
      <c r="AK84" s="3">
        <f t="shared" si="88"/>
        <v>3.2331114263887371E-3</v>
      </c>
      <c r="AL84" s="3">
        <f t="shared" si="88"/>
        <v>3.2388002830548148E-3</v>
      </c>
      <c r="AM84" s="3">
        <f t="shared" si="88"/>
        <v>2.2465649166202313E-2</v>
      </c>
      <c r="AN84" s="3">
        <f t="shared" si="88"/>
        <v>8.8415337631489649E-2</v>
      </c>
      <c r="AO84" s="3">
        <f t="shared" si="88"/>
        <v>0.16769664444083049</v>
      </c>
      <c r="AP84" s="3">
        <f t="shared" si="88"/>
        <v>0.2281462608082834</v>
      </c>
      <c r="AQ84" s="3">
        <f t="shared" si="88"/>
        <v>0.3231607334028973</v>
      </c>
      <c r="AR84" s="3">
        <f t="shared" si="88"/>
        <v>0.44684135689620152</v>
      </c>
      <c r="AS84" s="3">
        <f t="shared" si="88"/>
        <v>0.53678330380209105</v>
      </c>
      <c r="AT84" s="3">
        <f t="shared" si="88"/>
        <v>0.62800907789155158</v>
      </c>
      <c r="AU84" s="3">
        <f t="shared" si="88"/>
        <v>0.73158711942212917</v>
      </c>
    </row>
    <row r="85" spans="1:4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2"/>
      <c r="AN85" s="2"/>
      <c r="AO85" s="2"/>
    </row>
    <row r="87" spans="1:47" x14ac:dyDescent="0.25">
      <c r="A87" s="4" t="s">
        <v>68</v>
      </c>
    </row>
    <row r="88" spans="1:47" x14ac:dyDescent="0.25">
      <c r="A88" t="s">
        <v>0</v>
      </c>
      <c r="B88" t="s">
        <v>4</v>
      </c>
      <c r="C88" t="s">
        <v>5</v>
      </c>
      <c r="D88" t="s">
        <v>6</v>
      </c>
      <c r="E88" t="s">
        <v>13</v>
      </c>
      <c r="F88" t="s">
        <v>14</v>
      </c>
      <c r="G88" t="s">
        <v>15</v>
      </c>
      <c r="H88" t="s">
        <v>16</v>
      </c>
      <c r="I88" t="s">
        <v>17</v>
      </c>
      <c r="J88" t="s">
        <v>18</v>
      </c>
      <c r="K88" t="s">
        <v>19</v>
      </c>
      <c r="L88" t="s">
        <v>20</v>
      </c>
      <c r="M88" t="s">
        <v>21</v>
      </c>
      <c r="N88" t="s">
        <v>22</v>
      </c>
      <c r="O88" t="s">
        <v>23</v>
      </c>
      <c r="P88" t="s">
        <v>24</v>
      </c>
      <c r="Q88" t="s">
        <v>25</v>
      </c>
      <c r="R88" t="s">
        <v>26</v>
      </c>
      <c r="S88" t="s">
        <v>27</v>
      </c>
      <c r="T88" t="s">
        <v>28</v>
      </c>
      <c r="U88" t="s">
        <v>29</v>
      </c>
      <c r="V88" t="s">
        <v>30</v>
      </c>
      <c r="W88" t="s">
        <v>31</v>
      </c>
      <c r="X88" t="s">
        <v>32</v>
      </c>
      <c r="Y88" t="s">
        <v>33</v>
      </c>
      <c r="Z88" t="s">
        <v>34</v>
      </c>
      <c r="AA88" t="s">
        <v>35</v>
      </c>
      <c r="AB88" t="s">
        <v>36</v>
      </c>
      <c r="AC88" t="s">
        <v>37</v>
      </c>
      <c r="AD88" t="s">
        <v>38</v>
      </c>
      <c r="AE88" t="s">
        <v>39</v>
      </c>
      <c r="AF88" t="s">
        <v>40</v>
      </c>
      <c r="AG88" t="s">
        <v>41</v>
      </c>
      <c r="AH88" t="s">
        <v>42</v>
      </c>
      <c r="AI88" t="s">
        <v>43</v>
      </c>
      <c r="AJ88" t="s">
        <v>44</v>
      </c>
      <c r="AK88" t="s">
        <v>45</v>
      </c>
      <c r="AL88" t="s">
        <v>46</v>
      </c>
      <c r="AM88" t="s">
        <v>47</v>
      </c>
      <c r="AN88" t="s">
        <v>48</v>
      </c>
      <c r="AO88" t="s">
        <v>49</v>
      </c>
      <c r="AP88" s="6" t="s">
        <v>86</v>
      </c>
      <c r="AQ88" s="6" t="s">
        <v>87</v>
      </c>
      <c r="AR88" s="6" t="s">
        <v>88</v>
      </c>
      <c r="AS88" t="s">
        <v>89</v>
      </c>
      <c r="AT88" s="6" t="s">
        <v>92</v>
      </c>
      <c r="AU88" t="s">
        <v>93</v>
      </c>
    </row>
    <row r="89" spans="1:47" x14ac:dyDescent="0.25">
      <c r="A89" t="s">
        <v>7</v>
      </c>
      <c r="B89" s="1">
        <f>SUM(B60,B5,B32)</f>
        <v>126</v>
      </c>
      <c r="C89" s="1">
        <f t="shared" ref="C89:AL89" si="89">SUM(C60,C5,C32)</f>
        <v>119</v>
      </c>
      <c r="D89" s="1">
        <f t="shared" si="89"/>
        <v>144</v>
      </c>
      <c r="E89" s="1">
        <f t="shared" si="89"/>
        <v>168</v>
      </c>
      <c r="F89" s="1">
        <f t="shared" si="89"/>
        <v>210</v>
      </c>
      <c r="G89" s="1">
        <f t="shared" si="89"/>
        <v>218</v>
      </c>
      <c r="H89" s="1">
        <f t="shared" si="89"/>
        <v>243</v>
      </c>
      <c r="I89" s="1">
        <f t="shared" si="89"/>
        <v>277</v>
      </c>
      <c r="J89" s="1">
        <f t="shared" si="89"/>
        <v>291</v>
      </c>
      <c r="K89" s="1">
        <f t="shared" si="89"/>
        <v>310</v>
      </c>
      <c r="L89" s="1">
        <f t="shared" si="89"/>
        <v>336</v>
      </c>
      <c r="M89" s="1">
        <f t="shared" si="89"/>
        <v>370</v>
      </c>
      <c r="N89" s="1">
        <f t="shared" si="89"/>
        <v>395</v>
      </c>
      <c r="O89" s="1">
        <f t="shared" si="89"/>
        <v>416</v>
      </c>
      <c r="P89" s="1">
        <f t="shared" si="89"/>
        <v>429</v>
      </c>
      <c r="Q89" s="1">
        <f t="shared" si="89"/>
        <v>444</v>
      </c>
      <c r="R89" s="1">
        <f t="shared" si="89"/>
        <v>444</v>
      </c>
      <c r="S89" s="1">
        <f t="shared" si="89"/>
        <v>450</v>
      </c>
      <c r="T89" s="1">
        <f t="shared" si="89"/>
        <v>473</v>
      </c>
      <c r="U89" s="1">
        <f t="shared" si="89"/>
        <v>489</v>
      </c>
      <c r="V89" s="1">
        <f t="shared" si="89"/>
        <v>1119</v>
      </c>
      <c r="W89" s="1">
        <f t="shared" si="89"/>
        <v>1823</v>
      </c>
      <c r="X89" s="1">
        <f t="shared" si="89"/>
        <v>2559</v>
      </c>
      <c r="Y89" s="1">
        <f t="shared" si="89"/>
        <v>2652</v>
      </c>
      <c r="Z89" s="1">
        <f t="shared" si="89"/>
        <v>2628</v>
      </c>
      <c r="AA89" s="1">
        <f t="shared" si="89"/>
        <v>2607</v>
      </c>
      <c r="AB89" s="1">
        <f t="shared" si="89"/>
        <v>2571</v>
      </c>
      <c r="AC89" s="1">
        <f t="shared" si="89"/>
        <v>2546</v>
      </c>
      <c r="AD89" s="1">
        <f t="shared" si="89"/>
        <v>2546</v>
      </c>
      <c r="AE89" s="1">
        <f t="shared" si="89"/>
        <v>2677</v>
      </c>
      <c r="AF89" s="1">
        <f t="shared" si="89"/>
        <v>2698</v>
      </c>
      <c r="AG89" s="1">
        <f t="shared" si="89"/>
        <v>2709</v>
      </c>
      <c r="AH89" s="1">
        <f t="shared" si="89"/>
        <v>2712</v>
      </c>
      <c r="AI89" s="1">
        <f t="shared" si="89"/>
        <v>2846</v>
      </c>
      <c r="AJ89" s="1">
        <f t="shared" si="89"/>
        <v>2893</v>
      </c>
      <c r="AK89" s="1">
        <f t="shared" si="89"/>
        <v>2885</v>
      </c>
      <c r="AL89" s="1">
        <f t="shared" si="89"/>
        <v>2900</v>
      </c>
      <c r="AM89" s="1">
        <f t="shared" ref="AM89:AO89" si="90">SUM(AM60,AM5,AM32)</f>
        <v>3013</v>
      </c>
      <c r="AN89" s="1">
        <f t="shared" si="90"/>
        <v>3002</v>
      </c>
      <c r="AO89" s="1">
        <f t="shared" si="90"/>
        <v>2990</v>
      </c>
      <c r="AP89" s="1">
        <f t="shared" ref="AP89:AQ89" si="91">SUM(AP60,AP5,AP32)</f>
        <v>3066</v>
      </c>
      <c r="AQ89" s="1">
        <f t="shared" si="91"/>
        <v>3149</v>
      </c>
      <c r="AR89" s="1">
        <f t="shared" ref="AR89:AS89" si="92">SUM(AR60,AR5,AR32)</f>
        <v>3243</v>
      </c>
      <c r="AS89" s="1">
        <f t="shared" si="92"/>
        <v>3325</v>
      </c>
      <c r="AT89" s="1">
        <f t="shared" ref="AT89:AU89" si="93">SUM(AT60,AT5,AT32)</f>
        <v>3318</v>
      </c>
      <c r="AU89" s="1">
        <f t="shared" si="93"/>
        <v>3262</v>
      </c>
    </row>
    <row r="90" spans="1:47" x14ac:dyDescent="0.25">
      <c r="A90" t="s">
        <v>8</v>
      </c>
      <c r="B90" s="1">
        <f t="shared" ref="B90:AL90" si="94">SUM(B61,B6,B33)</f>
        <v>10</v>
      </c>
      <c r="C90" s="1">
        <f t="shared" si="94"/>
        <v>10</v>
      </c>
      <c r="D90" s="1">
        <f t="shared" si="94"/>
        <v>10</v>
      </c>
      <c r="E90" s="1">
        <f t="shared" si="94"/>
        <v>10</v>
      </c>
      <c r="F90" s="1">
        <f t="shared" si="94"/>
        <v>11</v>
      </c>
      <c r="G90" s="1">
        <f t="shared" si="94"/>
        <v>12</v>
      </c>
      <c r="H90" s="1">
        <f t="shared" si="94"/>
        <v>12</v>
      </c>
      <c r="I90" s="1">
        <f t="shared" si="94"/>
        <v>12</v>
      </c>
      <c r="J90" s="1">
        <f t="shared" si="94"/>
        <v>12</v>
      </c>
      <c r="K90" s="1">
        <f t="shared" si="94"/>
        <v>12</v>
      </c>
      <c r="L90" s="1">
        <f t="shared" si="94"/>
        <v>12</v>
      </c>
      <c r="M90" s="1">
        <f t="shared" si="94"/>
        <v>12</v>
      </c>
      <c r="N90" s="1">
        <f t="shared" si="94"/>
        <v>12</v>
      </c>
      <c r="O90" s="1">
        <f t="shared" si="94"/>
        <v>9</v>
      </c>
      <c r="P90" s="1">
        <f t="shared" si="94"/>
        <v>9</v>
      </c>
      <c r="Q90" s="1">
        <f t="shared" si="94"/>
        <v>9</v>
      </c>
      <c r="R90" s="1">
        <f t="shared" si="94"/>
        <v>8</v>
      </c>
      <c r="S90" s="1">
        <f t="shared" si="94"/>
        <v>4</v>
      </c>
      <c r="T90" s="1">
        <f t="shared" si="94"/>
        <v>4</v>
      </c>
      <c r="U90" s="1">
        <f t="shared" si="94"/>
        <v>4</v>
      </c>
      <c r="V90" s="1">
        <f t="shared" si="94"/>
        <v>4</v>
      </c>
      <c r="W90" s="1">
        <f t="shared" si="94"/>
        <v>4</v>
      </c>
      <c r="X90" s="1">
        <f t="shared" si="94"/>
        <v>4</v>
      </c>
      <c r="Y90" s="1">
        <f t="shared" si="94"/>
        <v>4</v>
      </c>
      <c r="Z90" s="1">
        <f t="shared" si="94"/>
        <v>4</v>
      </c>
      <c r="AA90" s="1">
        <f t="shared" si="94"/>
        <v>4</v>
      </c>
      <c r="AB90" s="1">
        <f t="shared" si="94"/>
        <v>1</v>
      </c>
      <c r="AC90" s="1">
        <f t="shared" si="94"/>
        <v>0</v>
      </c>
      <c r="AD90" s="1">
        <f t="shared" si="94"/>
        <v>0</v>
      </c>
      <c r="AE90" s="1">
        <f t="shared" si="94"/>
        <v>0</v>
      </c>
      <c r="AF90" s="1">
        <f t="shared" si="94"/>
        <v>0</v>
      </c>
      <c r="AG90" s="1">
        <f t="shared" si="94"/>
        <v>1</v>
      </c>
      <c r="AH90" s="1">
        <f t="shared" si="94"/>
        <v>1</v>
      </c>
      <c r="AI90" s="1">
        <f t="shared" si="94"/>
        <v>2</v>
      </c>
      <c r="AJ90" s="1">
        <f t="shared" si="94"/>
        <v>5</v>
      </c>
      <c r="AK90" s="1">
        <f t="shared" si="94"/>
        <v>6</v>
      </c>
      <c r="AL90" s="1">
        <f t="shared" si="94"/>
        <v>2</v>
      </c>
      <c r="AM90" s="1">
        <f t="shared" ref="AM90:AO90" si="95">SUM(AM61,AM6,AM33)</f>
        <v>6</v>
      </c>
      <c r="AN90" s="1">
        <f t="shared" si="95"/>
        <v>8</v>
      </c>
      <c r="AO90" s="1">
        <f t="shared" si="95"/>
        <v>7</v>
      </c>
      <c r="AP90" s="1">
        <f t="shared" ref="AP90:AQ90" si="96">SUM(AP61,AP6,AP33)</f>
        <v>8</v>
      </c>
      <c r="AQ90" s="1">
        <f t="shared" si="96"/>
        <v>14</v>
      </c>
      <c r="AR90" s="1">
        <f t="shared" ref="AR90:AS90" si="97">SUM(AR61,AR6,AR33)</f>
        <v>11</v>
      </c>
      <c r="AS90" s="1">
        <f t="shared" si="97"/>
        <v>11</v>
      </c>
      <c r="AT90" s="1">
        <f t="shared" ref="AT90:AU90" si="98">SUM(AT61,AT6,AT33)</f>
        <v>12</v>
      </c>
      <c r="AU90" s="1">
        <f t="shared" si="98"/>
        <v>12</v>
      </c>
    </row>
    <row r="91" spans="1:47" x14ac:dyDescent="0.25">
      <c r="A91" t="s">
        <v>9</v>
      </c>
      <c r="B91" s="1">
        <f t="shared" ref="B91:AL91" si="99">SUM(B62,B7,B34)</f>
        <v>112</v>
      </c>
      <c r="C91" s="1">
        <f t="shared" si="99"/>
        <v>112</v>
      </c>
      <c r="D91" s="1">
        <f t="shared" si="99"/>
        <v>113</v>
      </c>
      <c r="E91" s="1">
        <f t="shared" si="99"/>
        <v>113</v>
      </c>
      <c r="F91" s="1">
        <f t="shared" si="99"/>
        <v>112</v>
      </c>
      <c r="G91" s="1">
        <f t="shared" si="99"/>
        <v>112</v>
      </c>
      <c r="H91" s="1">
        <f t="shared" si="99"/>
        <v>115</v>
      </c>
      <c r="I91" s="1">
        <f t="shared" si="99"/>
        <v>114</v>
      </c>
      <c r="J91" s="1">
        <f t="shared" si="99"/>
        <v>114</v>
      </c>
      <c r="K91" s="1">
        <f t="shared" si="99"/>
        <v>116</v>
      </c>
      <c r="L91" s="1">
        <f t="shared" si="99"/>
        <v>117</v>
      </c>
      <c r="M91" s="1">
        <f t="shared" si="99"/>
        <v>117</v>
      </c>
      <c r="N91" s="1">
        <f t="shared" si="99"/>
        <v>118</v>
      </c>
      <c r="O91" s="1">
        <f t="shared" si="99"/>
        <v>118</v>
      </c>
      <c r="P91" s="1">
        <f t="shared" si="99"/>
        <v>116</v>
      </c>
      <c r="Q91" s="1">
        <f t="shared" si="99"/>
        <v>115</v>
      </c>
      <c r="R91" s="1">
        <f t="shared" si="99"/>
        <v>113</v>
      </c>
      <c r="S91" s="1">
        <f t="shared" si="99"/>
        <v>115</v>
      </c>
      <c r="T91" s="1">
        <f t="shared" si="99"/>
        <v>113</v>
      </c>
      <c r="U91" s="1">
        <f t="shared" si="99"/>
        <v>113</v>
      </c>
      <c r="V91" s="1">
        <f t="shared" si="99"/>
        <v>114</v>
      </c>
      <c r="W91" s="1">
        <f t="shared" si="99"/>
        <v>113</v>
      </c>
      <c r="X91" s="1">
        <f t="shared" si="99"/>
        <v>114</v>
      </c>
      <c r="Y91" s="1">
        <f t="shared" si="99"/>
        <v>116</v>
      </c>
      <c r="Z91" s="1">
        <f t="shared" si="99"/>
        <v>118</v>
      </c>
      <c r="AA91" s="1">
        <f t="shared" si="99"/>
        <v>114</v>
      </c>
      <c r="AB91" s="1">
        <f t="shared" si="99"/>
        <v>113</v>
      </c>
      <c r="AC91" s="1">
        <f t="shared" si="99"/>
        <v>112</v>
      </c>
      <c r="AD91" s="1">
        <f t="shared" si="99"/>
        <v>113</v>
      </c>
      <c r="AE91" s="1">
        <f t="shared" si="99"/>
        <v>116</v>
      </c>
      <c r="AF91" s="1">
        <f t="shared" si="99"/>
        <v>117</v>
      </c>
      <c r="AG91" s="1">
        <f t="shared" si="99"/>
        <v>115</v>
      </c>
      <c r="AH91" s="1">
        <f t="shared" si="99"/>
        <v>118</v>
      </c>
      <c r="AI91" s="1">
        <f t="shared" si="99"/>
        <v>121</v>
      </c>
      <c r="AJ91" s="1">
        <f t="shared" si="99"/>
        <v>115</v>
      </c>
      <c r="AK91" s="1">
        <f t="shared" si="99"/>
        <v>116</v>
      </c>
      <c r="AL91" s="1">
        <f t="shared" si="99"/>
        <v>115</v>
      </c>
      <c r="AM91" s="1">
        <f t="shared" ref="AM91:AO91" si="100">SUM(AM62,AM7,AM34)</f>
        <v>118</v>
      </c>
      <c r="AN91" s="1">
        <f t="shared" si="100"/>
        <v>118</v>
      </c>
      <c r="AO91" s="1">
        <f t="shared" si="100"/>
        <v>118</v>
      </c>
      <c r="AP91" s="1">
        <f t="shared" ref="AP91:AQ91" si="101">SUM(AP62,AP7,AP34)</f>
        <v>122</v>
      </c>
      <c r="AQ91" s="1">
        <f t="shared" si="101"/>
        <v>142</v>
      </c>
      <c r="AR91" s="1">
        <f t="shared" ref="AR91:AS91" si="102">SUM(AR62,AR7,AR34)</f>
        <v>149</v>
      </c>
      <c r="AS91" s="1">
        <f t="shared" si="102"/>
        <v>152</v>
      </c>
      <c r="AT91" s="1">
        <f t="shared" ref="AT91:AU91" si="103">SUM(AT62,AT7,AT34)</f>
        <v>150</v>
      </c>
      <c r="AU91" s="1">
        <f t="shared" si="103"/>
        <v>149</v>
      </c>
    </row>
    <row r="92" spans="1:47" x14ac:dyDescent="0.25">
      <c r="A92" t="s">
        <v>12</v>
      </c>
      <c r="B92" s="1">
        <f t="shared" ref="B92:AL92" si="104">SUM(B63,B8,B35)</f>
        <v>28</v>
      </c>
      <c r="C92" s="1">
        <f t="shared" si="104"/>
        <v>27</v>
      </c>
      <c r="D92" s="1">
        <f t="shared" si="104"/>
        <v>27</v>
      </c>
      <c r="E92" s="1">
        <f t="shared" si="104"/>
        <v>27</v>
      </c>
      <c r="F92" s="1">
        <f t="shared" si="104"/>
        <v>27</v>
      </c>
      <c r="G92" s="1">
        <f t="shared" si="104"/>
        <v>27</v>
      </c>
      <c r="H92" s="1">
        <f t="shared" si="104"/>
        <v>28</v>
      </c>
      <c r="I92" s="1">
        <f t="shared" si="104"/>
        <v>28</v>
      </c>
      <c r="J92" s="1">
        <f t="shared" si="104"/>
        <v>28</v>
      </c>
      <c r="K92" s="1">
        <f t="shared" si="104"/>
        <v>28</v>
      </c>
      <c r="L92" s="1">
        <f t="shared" si="104"/>
        <v>27</v>
      </c>
      <c r="M92" s="1">
        <f t="shared" si="104"/>
        <v>28</v>
      </c>
      <c r="N92" s="1">
        <f t="shared" si="104"/>
        <v>34</v>
      </c>
      <c r="O92" s="1">
        <f t="shared" si="104"/>
        <v>32</v>
      </c>
      <c r="P92" s="1">
        <f t="shared" si="104"/>
        <v>33</v>
      </c>
      <c r="Q92" s="1">
        <f t="shared" si="104"/>
        <v>34</v>
      </c>
      <c r="R92" s="1">
        <f t="shared" si="104"/>
        <v>35</v>
      </c>
      <c r="S92" s="1">
        <f t="shared" si="104"/>
        <v>34</v>
      </c>
      <c r="T92" s="1">
        <f t="shared" si="104"/>
        <v>34</v>
      </c>
      <c r="U92" s="1">
        <f t="shared" si="104"/>
        <v>35</v>
      </c>
      <c r="V92" s="1">
        <f t="shared" si="104"/>
        <v>35</v>
      </c>
      <c r="W92" s="1">
        <f t="shared" si="104"/>
        <v>36</v>
      </c>
      <c r="X92" s="1">
        <f t="shared" si="104"/>
        <v>35</v>
      </c>
      <c r="Y92" s="1">
        <f t="shared" si="104"/>
        <v>34</v>
      </c>
      <c r="Z92" s="1">
        <f t="shared" si="104"/>
        <v>32</v>
      </c>
      <c r="AA92" s="1">
        <f t="shared" si="104"/>
        <v>30</v>
      </c>
      <c r="AB92" s="1">
        <f t="shared" si="104"/>
        <v>29</v>
      </c>
      <c r="AC92" s="1">
        <f t="shared" si="104"/>
        <v>30</v>
      </c>
      <c r="AD92" s="1">
        <f t="shared" si="104"/>
        <v>32</v>
      </c>
      <c r="AE92" s="1">
        <f t="shared" si="104"/>
        <v>32</v>
      </c>
      <c r="AF92" s="1">
        <f t="shared" si="104"/>
        <v>32</v>
      </c>
      <c r="AG92" s="1">
        <f t="shared" si="104"/>
        <v>35</v>
      </c>
      <c r="AH92" s="1">
        <f t="shared" si="104"/>
        <v>33</v>
      </c>
      <c r="AI92" s="1">
        <f t="shared" si="104"/>
        <v>33</v>
      </c>
      <c r="AJ92" s="1">
        <f t="shared" si="104"/>
        <v>31</v>
      </c>
      <c r="AK92" s="1">
        <f t="shared" si="104"/>
        <v>28</v>
      </c>
      <c r="AL92" s="1">
        <f t="shared" si="104"/>
        <v>29</v>
      </c>
      <c r="AM92" s="1">
        <f t="shared" ref="AM92:AO92" si="105">SUM(AM63,AM8,AM35)</f>
        <v>29</v>
      </c>
      <c r="AN92" s="1">
        <f t="shared" si="105"/>
        <v>29</v>
      </c>
      <c r="AO92" s="1">
        <f t="shared" si="105"/>
        <v>30</v>
      </c>
      <c r="AP92" s="1">
        <f t="shared" ref="AP92:AQ92" si="106">SUM(AP63,AP8,AP35)</f>
        <v>30</v>
      </c>
      <c r="AQ92" s="1">
        <f t="shared" si="106"/>
        <v>30</v>
      </c>
      <c r="AR92" s="1">
        <f t="shared" ref="AR92:AS92" si="107">SUM(AR63,AR8,AR35)</f>
        <v>31</v>
      </c>
      <c r="AS92" s="1">
        <f t="shared" si="107"/>
        <v>31</v>
      </c>
      <c r="AT92" s="1">
        <f t="shared" ref="AT92:AU92" si="108">SUM(AT63,AT8,AT35)</f>
        <v>31</v>
      </c>
      <c r="AU92" s="1">
        <f t="shared" si="108"/>
        <v>32</v>
      </c>
    </row>
    <row r="94" spans="1:47" x14ac:dyDescent="0.25">
      <c r="A94" t="s">
        <v>53</v>
      </c>
      <c r="B94" t="s">
        <v>4</v>
      </c>
      <c r="C94" t="s">
        <v>5</v>
      </c>
      <c r="D94" t="s">
        <v>6</v>
      </c>
      <c r="E94" t="s">
        <v>13</v>
      </c>
      <c r="F94" t="s">
        <v>14</v>
      </c>
      <c r="G94" t="s">
        <v>15</v>
      </c>
      <c r="H94" t="s">
        <v>16</v>
      </c>
      <c r="I94" t="s">
        <v>17</v>
      </c>
      <c r="J94" t="s">
        <v>18</v>
      </c>
      <c r="K94" t="s">
        <v>19</v>
      </c>
      <c r="L94" t="s">
        <v>20</v>
      </c>
      <c r="M94" t="s">
        <v>21</v>
      </c>
      <c r="N94" t="s">
        <v>22</v>
      </c>
      <c r="O94" t="s">
        <v>23</v>
      </c>
      <c r="P94" t="s">
        <v>24</v>
      </c>
      <c r="Q94" t="s">
        <v>25</v>
      </c>
      <c r="R94" t="s">
        <v>26</v>
      </c>
      <c r="S94" t="s">
        <v>27</v>
      </c>
      <c r="T94" t="s">
        <v>28</v>
      </c>
      <c r="U94" t="s">
        <v>29</v>
      </c>
      <c r="V94" t="s">
        <v>30</v>
      </c>
      <c r="W94" t="s">
        <v>31</v>
      </c>
      <c r="X94" t="s">
        <v>32</v>
      </c>
      <c r="Y94" t="s">
        <v>33</v>
      </c>
      <c r="Z94" t="s">
        <v>34</v>
      </c>
      <c r="AA94" t="s">
        <v>35</v>
      </c>
      <c r="AB94" t="s">
        <v>36</v>
      </c>
      <c r="AC94" t="s">
        <v>37</v>
      </c>
      <c r="AD94" t="s">
        <v>38</v>
      </c>
      <c r="AE94" t="s">
        <v>39</v>
      </c>
      <c r="AF94" t="s">
        <v>40</v>
      </c>
      <c r="AG94" t="s">
        <v>41</v>
      </c>
      <c r="AH94" t="s">
        <v>42</v>
      </c>
      <c r="AI94" t="s">
        <v>43</v>
      </c>
      <c r="AJ94" t="s">
        <v>44</v>
      </c>
      <c r="AK94" t="s">
        <v>45</v>
      </c>
      <c r="AL94" t="s">
        <v>46</v>
      </c>
      <c r="AM94" t="s">
        <v>47</v>
      </c>
      <c r="AN94" t="s">
        <v>48</v>
      </c>
      <c r="AO94" t="s">
        <v>49</v>
      </c>
      <c r="AP94" s="6" t="s">
        <v>86</v>
      </c>
      <c r="AQ94" s="6" t="s">
        <v>87</v>
      </c>
      <c r="AR94" s="6" t="s">
        <v>88</v>
      </c>
      <c r="AS94" t="s">
        <v>89</v>
      </c>
      <c r="AT94" s="6" t="s">
        <v>92</v>
      </c>
      <c r="AU94" t="s">
        <v>93</v>
      </c>
    </row>
    <row r="95" spans="1:47" x14ac:dyDescent="0.25">
      <c r="A95" t="s">
        <v>60</v>
      </c>
      <c r="B95" s="5">
        <f t="shared" ref="B95:AL95" si="109">SUM(B66,B38,B11)</f>
        <v>391181</v>
      </c>
      <c r="C95" s="5">
        <f t="shared" si="109"/>
        <v>391712</v>
      </c>
      <c r="D95" s="5">
        <f t="shared" si="109"/>
        <v>391594</v>
      </c>
      <c r="E95" s="5">
        <f t="shared" si="109"/>
        <v>392025</v>
      </c>
      <c r="F95" s="5">
        <f t="shared" si="109"/>
        <v>393346</v>
      </c>
      <c r="G95" s="5">
        <f t="shared" si="109"/>
        <v>394055</v>
      </c>
      <c r="H95" s="5">
        <f t="shared" si="109"/>
        <v>394389</v>
      </c>
      <c r="I95" s="5">
        <f t="shared" si="109"/>
        <v>394910</v>
      </c>
      <c r="J95" s="5">
        <f t="shared" si="109"/>
        <v>395768</v>
      </c>
      <c r="K95" s="5">
        <f t="shared" si="109"/>
        <v>396352</v>
      </c>
      <c r="L95" s="5">
        <f t="shared" si="109"/>
        <v>397337</v>
      </c>
      <c r="M95" s="5">
        <f t="shared" si="109"/>
        <v>398256</v>
      </c>
      <c r="N95" s="5">
        <f t="shared" si="109"/>
        <v>399174</v>
      </c>
      <c r="O95" s="5">
        <f t="shared" si="109"/>
        <v>399665</v>
      </c>
      <c r="P95" s="5">
        <f t="shared" si="109"/>
        <v>400113</v>
      </c>
      <c r="Q95" s="5">
        <f t="shared" si="109"/>
        <v>400655</v>
      </c>
      <c r="R95" s="5">
        <f t="shared" si="109"/>
        <v>401271</v>
      </c>
      <c r="S95" s="5">
        <f t="shared" si="109"/>
        <v>401796</v>
      </c>
      <c r="T95" s="5">
        <f t="shared" si="109"/>
        <v>402317</v>
      </c>
      <c r="U95" s="5">
        <f t="shared" si="109"/>
        <v>402818</v>
      </c>
      <c r="V95" s="5">
        <f t="shared" si="109"/>
        <v>403400</v>
      </c>
      <c r="W95" s="5">
        <f t="shared" si="109"/>
        <v>403467</v>
      </c>
      <c r="X95" s="5">
        <f t="shared" si="109"/>
        <v>404169</v>
      </c>
      <c r="Y95" s="5">
        <f t="shared" si="109"/>
        <v>406241</v>
      </c>
      <c r="Z95" s="5">
        <f t="shared" si="109"/>
        <v>407042</v>
      </c>
      <c r="AA95" s="5">
        <f t="shared" si="109"/>
        <v>406850</v>
      </c>
      <c r="AB95" s="5">
        <f t="shared" si="109"/>
        <v>406846</v>
      </c>
      <c r="AC95" s="5">
        <f t="shared" si="109"/>
        <v>407505</v>
      </c>
      <c r="AD95" s="5">
        <f t="shared" si="109"/>
        <v>408272</v>
      </c>
      <c r="AE95" s="5">
        <f t="shared" si="109"/>
        <v>408533</v>
      </c>
      <c r="AF95" s="5">
        <f t="shared" si="109"/>
        <v>408900</v>
      </c>
      <c r="AG95" s="5">
        <f t="shared" si="109"/>
        <v>409689</v>
      </c>
      <c r="AH95" s="5">
        <f t="shared" si="109"/>
        <v>410391</v>
      </c>
      <c r="AI95" s="5">
        <f t="shared" si="109"/>
        <v>410807</v>
      </c>
      <c r="AJ95" s="5">
        <f t="shared" si="109"/>
        <v>411505</v>
      </c>
      <c r="AK95" s="5">
        <f t="shared" si="109"/>
        <v>412484</v>
      </c>
      <c r="AL95" s="5">
        <f t="shared" si="109"/>
        <v>413210</v>
      </c>
      <c r="AM95" s="5">
        <f t="shared" ref="AM95:AO95" si="110">SUM(AM66,AM38,AM11)</f>
        <v>413690</v>
      </c>
      <c r="AN95" s="5">
        <f t="shared" si="110"/>
        <v>414182</v>
      </c>
      <c r="AO95" s="5">
        <f t="shared" si="110"/>
        <v>414713</v>
      </c>
      <c r="AP95" s="5">
        <f t="shared" ref="AP95:AQ95" si="111">SUM(AP66,AP38,AP11)</f>
        <v>415011</v>
      </c>
      <c r="AQ95" s="5">
        <f t="shared" si="111"/>
        <v>414963</v>
      </c>
      <c r="AR95" s="5">
        <f t="shared" ref="AR95:AS95" si="112">SUM(AR66,AR38,AR11)</f>
        <v>415159</v>
      </c>
      <c r="AS95" s="5">
        <f t="shared" si="112"/>
        <v>413744</v>
      </c>
      <c r="AT95" s="5">
        <f t="shared" ref="AT95:AU95" si="113">SUM(AT66,AT38,AT11)</f>
        <v>416351</v>
      </c>
      <c r="AU95" s="5">
        <f t="shared" si="113"/>
        <v>416546</v>
      </c>
    </row>
    <row r="96" spans="1:47" x14ac:dyDescent="0.25">
      <c r="A96" t="s">
        <v>61</v>
      </c>
      <c r="B96" s="5">
        <f t="shared" ref="B96:AL96" si="114">SUM(B67,B39,B12)</f>
        <v>44144</v>
      </c>
      <c r="C96" s="5">
        <f t="shared" si="114"/>
        <v>44439</v>
      </c>
      <c r="D96" s="5">
        <f t="shared" si="114"/>
        <v>44247</v>
      </c>
      <c r="E96" s="5">
        <f t="shared" si="114"/>
        <v>44383</v>
      </c>
      <c r="F96" s="5">
        <f t="shared" si="114"/>
        <v>44351</v>
      </c>
      <c r="G96" s="5">
        <f t="shared" si="114"/>
        <v>44614</v>
      </c>
      <c r="H96" s="5">
        <f t="shared" si="114"/>
        <v>44573</v>
      </c>
      <c r="I96" s="5">
        <f t="shared" si="114"/>
        <v>44850</v>
      </c>
      <c r="J96" s="5">
        <f t="shared" si="114"/>
        <v>44963</v>
      </c>
      <c r="K96" s="5">
        <f t="shared" si="114"/>
        <v>45337</v>
      </c>
      <c r="L96" s="5">
        <f t="shared" si="114"/>
        <v>44976</v>
      </c>
      <c r="M96" s="5">
        <f t="shared" si="114"/>
        <v>45580</v>
      </c>
      <c r="N96" s="5">
        <f t="shared" si="114"/>
        <v>45358</v>
      </c>
      <c r="O96" s="5">
        <f t="shared" si="114"/>
        <v>45216</v>
      </c>
      <c r="P96" s="5">
        <f t="shared" si="114"/>
        <v>45043</v>
      </c>
      <c r="Q96" s="5">
        <f t="shared" si="114"/>
        <v>44934</v>
      </c>
      <c r="R96" s="5">
        <f t="shared" si="114"/>
        <v>44941</v>
      </c>
      <c r="S96" s="5">
        <f t="shared" si="114"/>
        <v>44820</v>
      </c>
      <c r="T96" s="5">
        <f t="shared" si="114"/>
        <v>44973</v>
      </c>
      <c r="U96" s="5">
        <f t="shared" si="114"/>
        <v>45155</v>
      </c>
      <c r="V96" s="5">
        <f t="shared" si="114"/>
        <v>45170</v>
      </c>
      <c r="W96" s="5">
        <f t="shared" si="114"/>
        <v>45239</v>
      </c>
      <c r="X96" s="5">
        <f t="shared" si="114"/>
        <v>45062</v>
      </c>
      <c r="Y96" s="5">
        <f t="shared" si="114"/>
        <v>43815</v>
      </c>
      <c r="Z96" s="5">
        <f t="shared" si="114"/>
        <v>43651</v>
      </c>
      <c r="AA96" s="5">
        <f t="shared" si="114"/>
        <v>43692</v>
      </c>
      <c r="AB96" s="5">
        <f t="shared" si="114"/>
        <v>43664</v>
      </c>
      <c r="AC96" s="5">
        <f t="shared" si="114"/>
        <v>43601</v>
      </c>
      <c r="AD96" s="5">
        <f t="shared" si="114"/>
        <v>43613</v>
      </c>
      <c r="AE96" s="5">
        <f t="shared" si="114"/>
        <v>43828</v>
      </c>
      <c r="AF96" s="5">
        <f t="shared" si="114"/>
        <v>43805</v>
      </c>
      <c r="AG96" s="5">
        <f t="shared" si="114"/>
        <v>43763</v>
      </c>
      <c r="AH96" s="5">
        <f t="shared" si="114"/>
        <v>43763</v>
      </c>
      <c r="AI96" s="5">
        <f t="shared" si="114"/>
        <v>43773</v>
      </c>
      <c r="AJ96" s="5">
        <f t="shared" si="114"/>
        <v>43675</v>
      </c>
      <c r="AK96" s="5">
        <f t="shared" si="114"/>
        <v>44023</v>
      </c>
      <c r="AL96" s="5">
        <f t="shared" si="114"/>
        <v>44199</v>
      </c>
      <c r="AM96" s="5">
        <f t="shared" ref="AM96:AO96" si="115">SUM(AM67,AM39,AM12)</f>
        <v>44500</v>
      </c>
      <c r="AN96" s="5">
        <f t="shared" si="115"/>
        <v>44620</v>
      </c>
      <c r="AO96" s="5">
        <f t="shared" si="115"/>
        <v>44653</v>
      </c>
      <c r="AP96" s="5">
        <f t="shared" ref="AP96:AQ96" si="116">SUM(AP67,AP39,AP12)</f>
        <v>44638</v>
      </c>
      <c r="AQ96" s="5">
        <f t="shared" si="116"/>
        <v>44634</v>
      </c>
      <c r="AR96" s="5">
        <f t="shared" ref="AR96:AS96" si="117">SUM(AR67,AR39,AR12)</f>
        <v>44641</v>
      </c>
      <c r="AS96" s="5">
        <f t="shared" si="117"/>
        <v>44631</v>
      </c>
      <c r="AT96" s="5">
        <f t="shared" ref="AT96:AU96" si="118">SUM(AT67,AT39,AT12)</f>
        <v>44591</v>
      </c>
      <c r="AU96" s="5">
        <f t="shared" si="118"/>
        <v>44656</v>
      </c>
    </row>
    <row r="97" spans="1:47" x14ac:dyDescent="0.25">
      <c r="A97" t="s">
        <v>62</v>
      </c>
      <c r="B97" s="5">
        <f t="shared" ref="B97:AL97" si="119">SUM(B68,B40,B13)</f>
        <v>10229</v>
      </c>
      <c r="C97" s="5">
        <f t="shared" si="119"/>
        <v>10402</v>
      </c>
      <c r="D97" s="5">
        <f t="shared" si="119"/>
        <v>10398</v>
      </c>
      <c r="E97" s="5">
        <f t="shared" si="119"/>
        <v>10375</v>
      </c>
      <c r="F97" s="5">
        <f t="shared" si="119"/>
        <v>10354</v>
      </c>
      <c r="G97" s="5">
        <f t="shared" si="119"/>
        <v>10330</v>
      </c>
      <c r="H97" s="5">
        <f t="shared" si="119"/>
        <v>10522</v>
      </c>
      <c r="I97" s="5">
        <f t="shared" si="119"/>
        <v>10534</v>
      </c>
      <c r="J97" s="5">
        <f t="shared" si="119"/>
        <v>10413</v>
      </c>
      <c r="K97" s="5">
        <f t="shared" si="119"/>
        <v>10381</v>
      </c>
      <c r="L97" s="5">
        <f t="shared" si="119"/>
        <v>10351</v>
      </c>
      <c r="M97" s="5">
        <f t="shared" si="119"/>
        <v>10113</v>
      </c>
      <c r="N97" s="5">
        <f t="shared" si="119"/>
        <v>10177</v>
      </c>
      <c r="O97" s="5">
        <f t="shared" si="119"/>
        <v>10270</v>
      </c>
      <c r="P97" s="5">
        <f t="shared" si="119"/>
        <v>10441</v>
      </c>
      <c r="Q97" s="5">
        <f t="shared" si="119"/>
        <v>10713</v>
      </c>
      <c r="R97" s="5">
        <f t="shared" si="119"/>
        <v>10747</v>
      </c>
      <c r="S97" s="5">
        <f t="shared" si="119"/>
        <v>10790</v>
      </c>
      <c r="T97" s="5">
        <f t="shared" si="119"/>
        <v>10811</v>
      </c>
      <c r="U97" s="5">
        <f t="shared" si="119"/>
        <v>10708</v>
      </c>
      <c r="V97" s="5">
        <f t="shared" si="119"/>
        <v>10687</v>
      </c>
      <c r="W97" s="5">
        <f t="shared" si="119"/>
        <v>10688</v>
      </c>
      <c r="X97" s="5">
        <f t="shared" si="119"/>
        <v>10701</v>
      </c>
      <c r="Y97" s="5">
        <f t="shared" si="119"/>
        <v>10691</v>
      </c>
      <c r="Z97" s="5">
        <f t="shared" si="119"/>
        <v>10596</v>
      </c>
      <c r="AA97" s="5">
        <f t="shared" si="119"/>
        <v>10537</v>
      </c>
      <c r="AB97" s="5">
        <f t="shared" si="119"/>
        <v>10516</v>
      </c>
      <c r="AC97" s="5">
        <f t="shared" si="119"/>
        <v>10472</v>
      </c>
      <c r="AD97" s="5">
        <f t="shared" si="119"/>
        <v>10450</v>
      </c>
      <c r="AE97" s="5">
        <f t="shared" si="119"/>
        <v>10395</v>
      </c>
      <c r="AF97" s="5">
        <f t="shared" si="119"/>
        <v>10414</v>
      </c>
      <c r="AG97" s="5">
        <f t="shared" si="119"/>
        <v>10468</v>
      </c>
      <c r="AH97" s="5">
        <f t="shared" si="119"/>
        <v>10428</v>
      </c>
      <c r="AI97" s="5">
        <f t="shared" si="119"/>
        <v>10326</v>
      </c>
      <c r="AJ97" s="5">
        <f t="shared" si="119"/>
        <v>10235</v>
      </c>
      <c r="AK97" s="5">
        <f t="shared" si="119"/>
        <v>10011</v>
      </c>
      <c r="AL97" s="5">
        <f t="shared" si="119"/>
        <v>9830</v>
      </c>
      <c r="AM97" s="5">
        <f t="shared" ref="AM97:AO97" si="120">SUM(AM68,AM40,AM13)</f>
        <v>9689</v>
      </c>
      <c r="AN97" s="5">
        <f t="shared" si="120"/>
        <v>9695</v>
      </c>
      <c r="AO97" s="5">
        <f t="shared" si="120"/>
        <v>9718</v>
      </c>
      <c r="AP97" s="5">
        <f t="shared" ref="AP97:AQ97" si="121">SUM(AP68,AP40,AP13)</f>
        <v>9676</v>
      </c>
      <c r="AQ97" s="5">
        <f t="shared" si="121"/>
        <v>9692</v>
      </c>
      <c r="AR97" s="5">
        <f t="shared" ref="AR97:AS97" si="122">SUM(AR68,AR40,AR13)</f>
        <v>9715</v>
      </c>
      <c r="AS97" s="5">
        <f t="shared" si="122"/>
        <v>9778</v>
      </c>
      <c r="AT97" s="5">
        <f t="shared" ref="AT97:AU97" si="123">SUM(AT68,AT40,AT13)</f>
        <v>9794</v>
      </c>
      <c r="AU97" s="5">
        <f t="shared" si="123"/>
        <v>9804</v>
      </c>
    </row>
    <row r="98" spans="1:47" x14ac:dyDescent="0.25">
      <c r="A98" t="s">
        <v>63</v>
      </c>
      <c r="B98" s="5">
        <f t="shared" ref="B98:AL98" si="124">SUM(B69,B41,B14)</f>
        <v>576</v>
      </c>
      <c r="C98" s="5">
        <f t="shared" si="124"/>
        <v>577</v>
      </c>
      <c r="D98" s="5">
        <f t="shared" si="124"/>
        <v>575</v>
      </c>
      <c r="E98" s="5">
        <f t="shared" si="124"/>
        <v>581</v>
      </c>
      <c r="F98" s="5">
        <f t="shared" si="124"/>
        <v>578</v>
      </c>
      <c r="G98" s="5">
        <f t="shared" si="124"/>
        <v>575</v>
      </c>
      <c r="H98" s="5">
        <f t="shared" si="124"/>
        <v>567</v>
      </c>
      <c r="I98" s="5">
        <f t="shared" si="124"/>
        <v>559</v>
      </c>
      <c r="J98" s="5">
        <f t="shared" si="124"/>
        <v>588</v>
      </c>
      <c r="K98" s="5">
        <f t="shared" si="124"/>
        <v>591</v>
      </c>
      <c r="L98" s="5">
        <f t="shared" si="124"/>
        <v>593</v>
      </c>
      <c r="M98" s="5">
        <f t="shared" si="124"/>
        <v>598</v>
      </c>
      <c r="N98" s="5">
        <f t="shared" si="124"/>
        <v>601</v>
      </c>
      <c r="O98" s="5">
        <f t="shared" si="124"/>
        <v>604</v>
      </c>
      <c r="P98" s="5">
        <f t="shared" si="124"/>
        <v>621</v>
      </c>
      <c r="Q98" s="5">
        <f t="shared" si="124"/>
        <v>661</v>
      </c>
      <c r="R98" s="5">
        <f t="shared" si="124"/>
        <v>673</v>
      </c>
      <c r="S98" s="5">
        <f t="shared" si="124"/>
        <v>677</v>
      </c>
      <c r="T98" s="5">
        <f t="shared" si="124"/>
        <v>679</v>
      </c>
      <c r="U98" s="5">
        <f t="shared" si="124"/>
        <v>672</v>
      </c>
      <c r="V98" s="5">
        <f t="shared" si="124"/>
        <v>660</v>
      </c>
      <c r="W98" s="5">
        <f t="shared" si="124"/>
        <v>659</v>
      </c>
      <c r="X98" s="5">
        <f t="shared" si="124"/>
        <v>665</v>
      </c>
      <c r="Y98" s="5">
        <f t="shared" si="124"/>
        <v>658</v>
      </c>
      <c r="Z98" s="5">
        <f t="shared" si="124"/>
        <v>665</v>
      </c>
      <c r="AA98" s="5">
        <f t="shared" si="124"/>
        <v>675</v>
      </c>
      <c r="AB98" s="5">
        <f t="shared" si="124"/>
        <v>682</v>
      </c>
      <c r="AC98" s="5">
        <f t="shared" si="124"/>
        <v>698</v>
      </c>
      <c r="AD98" s="5">
        <f t="shared" si="124"/>
        <v>693</v>
      </c>
      <c r="AE98" s="5">
        <f t="shared" si="124"/>
        <v>692</v>
      </c>
      <c r="AF98" s="5">
        <f t="shared" si="124"/>
        <v>696</v>
      </c>
      <c r="AG98" s="5">
        <f t="shared" si="124"/>
        <v>702</v>
      </c>
      <c r="AH98" s="5">
        <f t="shared" si="124"/>
        <v>701</v>
      </c>
      <c r="AI98" s="5">
        <f t="shared" si="124"/>
        <v>703</v>
      </c>
      <c r="AJ98" s="5">
        <f t="shared" si="124"/>
        <v>692</v>
      </c>
      <c r="AK98" s="5">
        <f t="shared" si="124"/>
        <v>695</v>
      </c>
      <c r="AL98" s="5">
        <f t="shared" si="124"/>
        <v>680</v>
      </c>
      <c r="AM98" s="5">
        <f t="shared" ref="AM98:AO98" si="125">SUM(AM69,AM41,AM14)</f>
        <v>677</v>
      </c>
      <c r="AN98" s="5">
        <f t="shared" si="125"/>
        <v>694</v>
      </c>
      <c r="AO98" s="5">
        <f t="shared" si="125"/>
        <v>700</v>
      </c>
      <c r="AP98" s="5">
        <f t="shared" ref="AP98:AQ98" si="126">SUM(AP69,AP41,AP14)</f>
        <v>702</v>
      </c>
      <c r="AQ98" s="5">
        <f t="shared" si="126"/>
        <v>703</v>
      </c>
      <c r="AR98" s="5">
        <f t="shared" ref="AR98:AS98" si="127">SUM(AR69,AR41,AR14)</f>
        <v>696</v>
      </c>
      <c r="AS98" s="5">
        <f t="shared" si="127"/>
        <v>699</v>
      </c>
      <c r="AT98" s="5">
        <f t="shared" ref="AT98:AU98" si="128">SUM(AT69,AT41,AT14)</f>
        <v>705</v>
      </c>
      <c r="AU98" s="5">
        <f t="shared" si="128"/>
        <v>698</v>
      </c>
    </row>
    <row r="99" spans="1:47" x14ac:dyDescent="0.25">
      <c r="A99" t="s">
        <v>58</v>
      </c>
      <c r="B99" s="5">
        <f t="shared" ref="B99:AL99" si="129">SUM(B70,B42,B15)</f>
        <v>878</v>
      </c>
      <c r="C99" s="5">
        <f t="shared" si="129"/>
        <v>882</v>
      </c>
      <c r="D99" s="5">
        <f t="shared" si="129"/>
        <v>881</v>
      </c>
      <c r="E99" s="5">
        <f t="shared" si="129"/>
        <v>879</v>
      </c>
      <c r="F99" s="5">
        <f t="shared" si="129"/>
        <v>883</v>
      </c>
      <c r="G99" s="5">
        <f t="shared" si="129"/>
        <v>881</v>
      </c>
      <c r="H99" s="5">
        <f t="shared" si="129"/>
        <v>878</v>
      </c>
      <c r="I99" s="5">
        <f t="shared" si="129"/>
        <v>889</v>
      </c>
      <c r="J99" s="5">
        <f t="shared" si="129"/>
        <v>894</v>
      </c>
      <c r="K99" s="5">
        <f t="shared" si="129"/>
        <v>898</v>
      </c>
      <c r="L99" s="5">
        <f t="shared" si="129"/>
        <v>899</v>
      </c>
      <c r="M99" s="5">
        <f t="shared" si="129"/>
        <v>869</v>
      </c>
      <c r="N99" s="5">
        <f t="shared" si="129"/>
        <v>861</v>
      </c>
      <c r="O99" s="5">
        <f t="shared" si="129"/>
        <v>853</v>
      </c>
      <c r="P99" s="5">
        <f t="shared" si="129"/>
        <v>833</v>
      </c>
      <c r="Q99" s="5">
        <f t="shared" si="129"/>
        <v>837</v>
      </c>
      <c r="R99" s="5">
        <f t="shared" si="129"/>
        <v>832</v>
      </c>
      <c r="S99" s="5">
        <f t="shared" si="129"/>
        <v>810</v>
      </c>
      <c r="T99" s="5">
        <f t="shared" si="129"/>
        <v>810</v>
      </c>
      <c r="U99" s="5">
        <f t="shared" si="129"/>
        <v>809</v>
      </c>
      <c r="V99" s="5">
        <f t="shared" si="129"/>
        <v>807</v>
      </c>
      <c r="W99" s="5">
        <f t="shared" si="129"/>
        <v>805</v>
      </c>
      <c r="X99" s="5">
        <f t="shared" si="129"/>
        <v>811</v>
      </c>
      <c r="Y99" s="5">
        <f t="shared" si="129"/>
        <v>820</v>
      </c>
      <c r="Z99" s="5">
        <f t="shared" si="129"/>
        <v>810</v>
      </c>
      <c r="AA99" s="5">
        <f t="shared" si="129"/>
        <v>793</v>
      </c>
      <c r="AB99" s="5">
        <f t="shared" si="129"/>
        <v>808</v>
      </c>
      <c r="AC99" s="5">
        <f t="shared" si="129"/>
        <v>813</v>
      </c>
      <c r="AD99" s="5">
        <f t="shared" si="129"/>
        <v>837</v>
      </c>
      <c r="AE99" s="5">
        <f t="shared" si="129"/>
        <v>833</v>
      </c>
      <c r="AF99" s="5">
        <f t="shared" si="129"/>
        <v>834</v>
      </c>
      <c r="AG99" s="5">
        <f t="shared" si="129"/>
        <v>844</v>
      </c>
      <c r="AH99" s="5">
        <f t="shared" si="129"/>
        <v>839</v>
      </c>
      <c r="AI99" s="5">
        <f t="shared" si="129"/>
        <v>839</v>
      </c>
      <c r="AJ99" s="5">
        <f t="shared" si="129"/>
        <v>836</v>
      </c>
      <c r="AK99" s="5">
        <f t="shared" si="129"/>
        <v>826</v>
      </c>
      <c r="AL99" s="5">
        <f t="shared" si="129"/>
        <v>826</v>
      </c>
      <c r="AM99" s="5">
        <f t="shared" ref="AM99:AO99" si="130">SUM(AM70,AM42,AM15)</f>
        <v>822</v>
      </c>
      <c r="AN99" s="5">
        <f t="shared" si="130"/>
        <v>822</v>
      </c>
      <c r="AO99" s="5">
        <f t="shared" si="130"/>
        <v>828</v>
      </c>
      <c r="AP99" s="5">
        <f t="shared" ref="AP99:AQ99" si="131">SUM(AP70,AP42,AP15)</f>
        <v>824</v>
      </c>
      <c r="AQ99" s="5">
        <f t="shared" si="131"/>
        <v>820</v>
      </c>
      <c r="AR99" s="5">
        <f t="shared" ref="AR99:AS99" si="132">SUM(AR70,AR42,AR15)</f>
        <v>815</v>
      </c>
      <c r="AS99" s="5">
        <f t="shared" si="132"/>
        <v>816</v>
      </c>
      <c r="AT99" s="5">
        <f t="shared" ref="AT99:AU99" si="133">SUM(AT70,AT42,AT15)</f>
        <v>816</v>
      </c>
      <c r="AU99" s="5">
        <f t="shared" si="133"/>
        <v>778</v>
      </c>
    </row>
    <row r="100" spans="1:47" x14ac:dyDescent="0.25">
      <c r="A100" t="s">
        <v>64</v>
      </c>
      <c r="B100" s="5">
        <f>SUM(B71,B43)</f>
        <v>399</v>
      </c>
      <c r="C100" s="5">
        <f t="shared" ref="C100:AL100" si="134">SUM(C71,C43)</f>
        <v>0</v>
      </c>
      <c r="D100" s="5">
        <f t="shared" si="134"/>
        <v>0</v>
      </c>
      <c r="E100" s="5">
        <f t="shared" si="134"/>
        <v>0</v>
      </c>
      <c r="F100" s="5">
        <f t="shared" si="134"/>
        <v>0</v>
      </c>
      <c r="G100" s="5">
        <f t="shared" si="134"/>
        <v>0</v>
      </c>
      <c r="H100" s="5">
        <f t="shared" si="134"/>
        <v>0</v>
      </c>
      <c r="I100" s="5">
        <f t="shared" si="134"/>
        <v>0</v>
      </c>
      <c r="J100" s="5">
        <f t="shared" si="134"/>
        <v>0</v>
      </c>
      <c r="K100" s="5">
        <f t="shared" si="134"/>
        <v>0</v>
      </c>
      <c r="L100" s="5">
        <f t="shared" si="134"/>
        <v>0</v>
      </c>
      <c r="M100" s="5">
        <f t="shared" si="134"/>
        <v>0</v>
      </c>
      <c r="N100" s="5">
        <f t="shared" si="134"/>
        <v>0</v>
      </c>
      <c r="O100" s="5">
        <f t="shared" si="134"/>
        <v>0</v>
      </c>
      <c r="P100" s="5">
        <f t="shared" si="134"/>
        <v>0</v>
      </c>
      <c r="Q100" s="5">
        <f t="shared" si="134"/>
        <v>0</v>
      </c>
      <c r="R100" s="5">
        <f t="shared" si="134"/>
        <v>0</v>
      </c>
      <c r="S100" s="5">
        <f t="shared" si="134"/>
        <v>0</v>
      </c>
      <c r="T100" s="5">
        <f t="shared" si="134"/>
        <v>0</v>
      </c>
      <c r="U100" s="5">
        <f t="shared" si="134"/>
        <v>0</v>
      </c>
      <c r="V100" s="5">
        <f t="shared" si="134"/>
        <v>0</v>
      </c>
      <c r="W100" s="5">
        <f t="shared" si="134"/>
        <v>0</v>
      </c>
      <c r="X100" s="5">
        <f t="shared" si="134"/>
        <v>0</v>
      </c>
      <c r="Y100" s="5">
        <f t="shared" si="134"/>
        <v>0</v>
      </c>
      <c r="Z100" s="5">
        <f t="shared" si="134"/>
        <v>0</v>
      </c>
      <c r="AA100" s="5">
        <f t="shared" si="134"/>
        <v>0</v>
      </c>
      <c r="AB100" s="5">
        <f t="shared" si="134"/>
        <v>0</v>
      </c>
      <c r="AC100" s="5">
        <f t="shared" si="134"/>
        <v>0</v>
      </c>
      <c r="AD100" s="5">
        <f t="shared" si="134"/>
        <v>0</v>
      </c>
      <c r="AE100" s="5">
        <f t="shared" si="134"/>
        <v>0</v>
      </c>
      <c r="AF100" s="5">
        <f t="shared" si="134"/>
        <v>0</v>
      </c>
      <c r="AG100" s="5">
        <f t="shared" si="134"/>
        <v>0</v>
      </c>
      <c r="AH100" s="5">
        <f t="shared" si="134"/>
        <v>0</v>
      </c>
      <c r="AI100" s="5">
        <f t="shared" si="134"/>
        <v>0</v>
      </c>
      <c r="AJ100" s="5">
        <f t="shared" si="134"/>
        <v>0</v>
      </c>
      <c r="AK100" s="5">
        <f t="shared" si="134"/>
        <v>0</v>
      </c>
      <c r="AL100" s="5">
        <f t="shared" si="134"/>
        <v>0</v>
      </c>
      <c r="AM100" s="5">
        <f t="shared" ref="AM100:AO100" si="135">SUM(AM71,AM43)</f>
        <v>0</v>
      </c>
      <c r="AN100" s="5">
        <f t="shared" si="135"/>
        <v>0</v>
      </c>
      <c r="AO100" s="5">
        <f t="shared" si="135"/>
        <v>0</v>
      </c>
      <c r="AP100" s="5">
        <f t="shared" ref="AP100:AQ100" si="136">SUM(AP71,AP43)</f>
        <v>0</v>
      </c>
      <c r="AQ100" s="5">
        <f t="shared" si="136"/>
        <v>0</v>
      </c>
      <c r="AR100" s="5">
        <f t="shared" ref="AR100:AS100" si="137">SUM(AR71,AR43)</f>
        <v>0</v>
      </c>
      <c r="AS100" s="5">
        <f t="shared" si="137"/>
        <v>0</v>
      </c>
      <c r="AT100" s="5">
        <f t="shared" ref="AT100:AU100" si="138">SUM(AT71,AT43)</f>
        <v>0</v>
      </c>
      <c r="AU100" s="5">
        <f t="shared" si="138"/>
        <v>0</v>
      </c>
    </row>
    <row r="101" spans="1:47" x14ac:dyDescent="0.25">
      <c r="A101" t="s">
        <v>59</v>
      </c>
      <c r="B101" s="5">
        <f>SUM(B72,B44,B16)</f>
        <v>447219</v>
      </c>
      <c r="C101" s="5">
        <f t="shared" ref="C101:AL101" si="139">SUM(C72,C44,C16)</f>
        <v>448012</v>
      </c>
      <c r="D101" s="5">
        <f t="shared" si="139"/>
        <v>447695</v>
      </c>
      <c r="E101" s="5">
        <f t="shared" si="139"/>
        <v>448243</v>
      </c>
      <c r="F101" s="5">
        <f t="shared" si="139"/>
        <v>449512</v>
      </c>
      <c r="G101" s="5">
        <f t="shared" si="139"/>
        <v>450455</v>
      </c>
      <c r="H101" s="5">
        <f t="shared" si="139"/>
        <v>450929</v>
      </c>
      <c r="I101" s="5">
        <f t="shared" si="139"/>
        <v>451742</v>
      </c>
      <c r="J101" s="5">
        <f t="shared" si="139"/>
        <v>452626</v>
      </c>
      <c r="K101" s="5">
        <f t="shared" si="139"/>
        <v>453559</v>
      </c>
      <c r="L101" s="5">
        <f t="shared" si="139"/>
        <v>454156</v>
      </c>
      <c r="M101" s="5">
        <f t="shared" si="139"/>
        <v>455416</v>
      </c>
      <c r="N101" s="5">
        <f t="shared" si="139"/>
        <v>456171</v>
      </c>
      <c r="O101" s="5">
        <f t="shared" si="139"/>
        <v>456608</v>
      </c>
      <c r="P101" s="5">
        <f t="shared" si="139"/>
        <v>457051</v>
      </c>
      <c r="Q101" s="5">
        <f t="shared" si="139"/>
        <v>457800</v>
      </c>
      <c r="R101" s="5">
        <f t="shared" si="139"/>
        <v>458464</v>
      </c>
      <c r="S101" s="5">
        <f t="shared" si="139"/>
        <v>458893</v>
      </c>
      <c r="T101" s="5">
        <f t="shared" si="139"/>
        <v>459590</v>
      </c>
      <c r="U101" s="5">
        <f t="shared" si="139"/>
        <v>460162</v>
      </c>
      <c r="V101" s="5">
        <f t="shared" si="139"/>
        <v>460724</v>
      </c>
      <c r="W101" s="5">
        <f t="shared" si="139"/>
        <v>460858</v>
      </c>
      <c r="X101" s="5">
        <f t="shared" si="139"/>
        <v>461408</v>
      </c>
      <c r="Y101" s="5">
        <f t="shared" si="139"/>
        <v>462225</v>
      </c>
      <c r="Z101" s="5">
        <f t="shared" si="139"/>
        <v>462764</v>
      </c>
      <c r="AA101" s="5">
        <f t="shared" si="139"/>
        <v>462547</v>
      </c>
      <c r="AB101" s="5">
        <f t="shared" si="139"/>
        <v>462516</v>
      </c>
      <c r="AC101" s="5">
        <f t="shared" si="139"/>
        <v>463089</v>
      </c>
      <c r="AD101" s="5">
        <f t="shared" si="139"/>
        <v>463865</v>
      </c>
      <c r="AE101" s="5">
        <f t="shared" si="139"/>
        <v>464281</v>
      </c>
      <c r="AF101" s="5">
        <f t="shared" si="139"/>
        <v>464649</v>
      </c>
      <c r="AG101" s="5">
        <f t="shared" si="139"/>
        <v>465466</v>
      </c>
      <c r="AH101" s="5">
        <f t="shared" si="139"/>
        <v>466122</v>
      </c>
      <c r="AI101" s="5">
        <f t="shared" si="139"/>
        <v>466448</v>
      </c>
      <c r="AJ101" s="5">
        <f t="shared" si="139"/>
        <v>466943</v>
      </c>
      <c r="AK101" s="5">
        <f t="shared" si="139"/>
        <v>468039</v>
      </c>
      <c r="AL101" s="5">
        <f t="shared" si="139"/>
        <v>468745</v>
      </c>
      <c r="AM101" s="5">
        <f t="shared" ref="AM101:AO101" si="140">SUM(AM72,AM44,AM16)</f>
        <v>469378</v>
      </c>
      <c r="AN101" s="5">
        <f t="shared" si="140"/>
        <v>470013</v>
      </c>
      <c r="AO101" s="5">
        <f t="shared" si="140"/>
        <v>470612</v>
      </c>
      <c r="AP101" s="5">
        <f t="shared" ref="AP101:AQ101" si="141">SUM(AP72,AP44,AP16)</f>
        <v>470851</v>
      </c>
      <c r="AQ101" s="5">
        <f t="shared" si="141"/>
        <v>470812</v>
      </c>
      <c r="AR101" s="5">
        <f t="shared" ref="AR101:AT101" si="142">SUM(AR72,AR44,AR16)</f>
        <v>471026</v>
      </c>
      <c r="AS101" s="5">
        <f t="shared" si="142"/>
        <v>469668</v>
      </c>
      <c r="AT101" s="5">
        <f t="shared" si="142"/>
        <v>472257</v>
      </c>
      <c r="AU101" s="5">
        <f t="shared" ref="AU101" si="143">SUM(AU72,AU44,AU16)</f>
        <v>472482</v>
      </c>
    </row>
    <row r="103" spans="1:47" x14ac:dyDescent="0.25">
      <c r="A103" t="s">
        <v>69</v>
      </c>
      <c r="B103" t="s">
        <v>4</v>
      </c>
      <c r="C103" t="s">
        <v>5</v>
      </c>
      <c r="D103" t="s">
        <v>6</v>
      </c>
      <c r="E103" t="s">
        <v>13</v>
      </c>
      <c r="F103" t="s">
        <v>14</v>
      </c>
      <c r="G103" t="s">
        <v>15</v>
      </c>
      <c r="H103" t="s">
        <v>16</v>
      </c>
      <c r="I103" t="s">
        <v>17</v>
      </c>
      <c r="J103" t="s">
        <v>18</v>
      </c>
      <c r="K103" t="s">
        <v>19</v>
      </c>
      <c r="L103" t="s">
        <v>20</v>
      </c>
      <c r="M103" t="s">
        <v>21</v>
      </c>
      <c r="N103" t="s">
        <v>22</v>
      </c>
      <c r="O103" t="s">
        <v>23</v>
      </c>
      <c r="P103" t="s">
        <v>24</v>
      </c>
      <c r="Q103" t="s">
        <v>25</v>
      </c>
      <c r="R103" t="s">
        <v>26</v>
      </c>
      <c r="S103" t="s">
        <v>27</v>
      </c>
      <c r="T103" t="s">
        <v>28</v>
      </c>
      <c r="U103" t="s">
        <v>29</v>
      </c>
      <c r="V103" t="s">
        <v>30</v>
      </c>
      <c r="W103" t="s">
        <v>31</v>
      </c>
      <c r="X103" t="s">
        <v>32</v>
      </c>
      <c r="Y103" t="s">
        <v>33</v>
      </c>
      <c r="Z103" t="s">
        <v>34</v>
      </c>
      <c r="AA103" t="s">
        <v>35</v>
      </c>
      <c r="AB103" t="s">
        <v>36</v>
      </c>
      <c r="AC103" t="s">
        <v>37</v>
      </c>
      <c r="AD103" t="s">
        <v>38</v>
      </c>
      <c r="AE103" t="s">
        <v>39</v>
      </c>
      <c r="AF103" t="s">
        <v>40</v>
      </c>
      <c r="AG103" t="s">
        <v>41</v>
      </c>
      <c r="AH103" t="s">
        <v>42</v>
      </c>
      <c r="AI103" t="s">
        <v>43</v>
      </c>
      <c r="AJ103" t="s">
        <v>44</v>
      </c>
      <c r="AK103" t="s">
        <v>45</v>
      </c>
      <c r="AL103" t="s">
        <v>46</v>
      </c>
      <c r="AM103" t="s">
        <v>47</v>
      </c>
      <c r="AN103" t="s">
        <v>48</v>
      </c>
      <c r="AO103" t="s">
        <v>49</v>
      </c>
      <c r="AP103" s="6" t="s">
        <v>86</v>
      </c>
      <c r="AQ103" s="6" t="s">
        <v>87</v>
      </c>
      <c r="AR103" s="6" t="s">
        <v>88</v>
      </c>
      <c r="AS103" t="s">
        <v>89</v>
      </c>
      <c r="AT103" s="6" t="s">
        <v>92</v>
      </c>
      <c r="AU103" t="s">
        <v>93</v>
      </c>
    </row>
    <row r="104" spans="1:47" x14ac:dyDescent="0.25">
      <c r="A104" t="s">
        <v>7</v>
      </c>
      <c r="B104" s="7">
        <f>B89/B95</f>
        <v>3.2210153356119033E-4</v>
      </c>
      <c r="C104" s="7">
        <f t="shared" ref="C104:AL104" si="144">C89/C95</f>
        <v>3.0379462462217139E-4</v>
      </c>
      <c r="D104" s="7">
        <f t="shared" si="144"/>
        <v>3.6772779971092507E-4</v>
      </c>
      <c r="E104" s="7">
        <f t="shared" si="144"/>
        <v>4.2854409795293666E-4</v>
      </c>
      <c r="F104" s="7">
        <f t="shared" si="144"/>
        <v>5.3388111230316313E-4</v>
      </c>
      <c r="G104" s="7">
        <f t="shared" si="144"/>
        <v>5.5322226592734516E-4</v>
      </c>
      <c r="H104" s="7">
        <f t="shared" si="144"/>
        <v>6.1614294516327791E-4</v>
      </c>
      <c r="I104" s="7">
        <f t="shared" si="144"/>
        <v>7.0142564128535618E-4</v>
      </c>
      <c r="J104" s="7">
        <f t="shared" si="144"/>
        <v>7.3527925451274479E-4</v>
      </c>
      <c r="K104" s="7">
        <f t="shared" si="144"/>
        <v>7.8213305344744066E-4</v>
      </c>
      <c r="L104" s="7">
        <f t="shared" si="144"/>
        <v>8.4562978026209493E-4</v>
      </c>
      <c r="M104" s="7">
        <f t="shared" si="144"/>
        <v>9.2905066088144305E-4</v>
      </c>
      <c r="N104" s="7">
        <f t="shared" si="144"/>
        <v>9.8954340713573534E-4</v>
      </c>
      <c r="O104" s="7">
        <f t="shared" si="144"/>
        <v>1.0408717300739369E-3</v>
      </c>
      <c r="P104" s="7">
        <f t="shared" si="144"/>
        <v>1.0721971043180301E-3</v>
      </c>
      <c r="Q104" s="7">
        <f t="shared" si="144"/>
        <v>1.1081853464951143E-3</v>
      </c>
      <c r="R104" s="7">
        <f t="shared" si="144"/>
        <v>1.106484146624102E-3</v>
      </c>
      <c r="S104" s="7">
        <f t="shared" si="144"/>
        <v>1.1199713287339845E-3</v>
      </c>
      <c r="T104" s="7">
        <f t="shared" si="144"/>
        <v>1.1756898167365535E-3</v>
      </c>
      <c r="U104" s="7">
        <f t="shared" si="144"/>
        <v>1.2139477381844903E-3</v>
      </c>
      <c r="V104" s="7">
        <f t="shared" si="144"/>
        <v>2.7739216658403572E-3</v>
      </c>
      <c r="W104" s="7">
        <f t="shared" si="144"/>
        <v>4.5183373113538402E-3</v>
      </c>
      <c r="X104" s="7">
        <f t="shared" si="144"/>
        <v>6.3315098387060854E-3</v>
      </c>
      <c r="Y104" s="7">
        <f t="shared" si="144"/>
        <v>6.5281446235116595E-3</v>
      </c>
      <c r="Z104" s="7">
        <f t="shared" si="144"/>
        <v>6.4563362011782564E-3</v>
      </c>
      <c r="AA104" s="7">
        <f t="shared" si="144"/>
        <v>6.4077669902912618E-3</v>
      </c>
      <c r="AB104" s="7">
        <f t="shared" si="144"/>
        <v>6.3193444202474646E-3</v>
      </c>
      <c r="AC104" s="7">
        <f t="shared" si="144"/>
        <v>6.247776100906737E-3</v>
      </c>
      <c r="AD104" s="7">
        <f t="shared" si="144"/>
        <v>6.2360387192851828E-3</v>
      </c>
      <c r="AE104" s="7">
        <f t="shared" si="144"/>
        <v>6.5527142238203523E-3</v>
      </c>
      <c r="AF104" s="7">
        <f t="shared" si="144"/>
        <v>6.5981902665688428E-3</v>
      </c>
      <c r="AG104" s="7">
        <f t="shared" si="144"/>
        <v>6.6123327694910042E-3</v>
      </c>
      <c r="AH104" s="7">
        <f t="shared" si="144"/>
        <v>6.6083320540655131E-3</v>
      </c>
      <c r="AI104" s="7">
        <f t="shared" si="144"/>
        <v>6.9278274226096436E-3</v>
      </c>
      <c r="AJ104" s="7">
        <f t="shared" si="144"/>
        <v>7.0302912479799761E-3</v>
      </c>
      <c r="AK104" s="7">
        <f t="shared" si="144"/>
        <v>6.9942106845356424E-3</v>
      </c>
      <c r="AL104" s="7">
        <f t="shared" si="144"/>
        <v>7.0182231794971078E-3</v>
      </c>
      <c r="AM104" s="7">
        <f t="shared" ref="AM104:AO104" si="145">AM89/AM95</f>
        <v>7.2832314051584522E-3</v>
      </c>
      <c r="AN104" s="7">
        <f t="shared" si="145"/>
        <v>7.2480214012197539E-3</v>
      </c>
      <c r="AO104" s="7">
        <f t="shared" si="145"/>
        <v>7.2098053352559477E-3</v>
      </c>
      <c r="AP104" s="7">
        <f t="shared" ref="AP104:AQ104" si="146">AP89/AP95</f>
        <v>7.3877559871907009E-3</v>
      </c>
      <c r="AQ104" s="7">
        <f t="shared" si="146"/>
        <v>7.5886283837354176E-3</v>
      </c>
      <c r="AR104" s="7">
        <f t="shared" ref="AR104:AS104" si="147">AR89/AR95</f>
        <v>7.8114650049739979E-3</v>
      </c>
      <c r="AS104" s="7">
        <f t="shared" si="147"/>
        <v>8.036370315944159E-3</v>
      </c>
      <c r="AT104" s="7">
        <f t="shared" ref="AT104:AU104" si="148">AT89/AT95</f>
        <v>7.9692374943257007E-3</v>
      </c>
      <c r="AU104" s="7">
        <f t="shared" si="148"/>
        <v>7.8310678772572535E-3</v>
      </c>
    </row>
    <row r="105" spans="1:47" x14ac:dyDescent="0.25">
      <c r="A105" t="s">
        <v>8</v>
      </c>
      <c r="B105" s="7">
        <f t="shared" ref="B105:AL105" si="149">B90/B96</f>
        <v>2.2653135193910837E-4</v>
      </c>
      <c r="C105" s="7">
        <f t="shared" si="149"/>
        <v>2.2502756587681992E-4</v>
      </c>
      <c r="D105" s="7">
        <f t="shared" si="149"/>
        <v>2.2600402287160711E-4</v>
      </c>
      <c r="E105" s="7">
        <f t="shared" si="149"/>
        <v>2.2531149313926503E-4</v>
      </c>
      <c r="F105" s="7">
        <f t="shared" si="149"/>
        <v>2.4802146513043673E-4</v>
      </c>
      <c r="G105" s="7">
        <f t="shared" si="149"/>
        <v>2.6897386470614603E-4</v>
      </c>
      <c r="H105" s="7">
        <f t="shared" si="149"/>
        <v>2.692212774549615E-4</v>
      </c>
      <c r="I105" s="7">
        <f t="shared" si="149"/>
        <v>2.6755852842809364E-4</v>
      </c>
      <c r="J105" s="7">
        <f t="shared" si="149"/>
        <v>2.6688610635411337E-4</v>
      </c>
      <c r="K105" s="7">
        <f t="shared" si="149"/>
        <v>2.6468447404989304E-4</v>
      </c>
      <c r="L105" s="7">
        <f t="shared" si="149"/>
        <v>2.6680896478121667E-4</v>
      </c>
      <c r="M105" s="7">
        <f t="shared" si="149"/>
        <v>2.6327336551118914E-4</v>
      </c>
      <c r="N105" s="7">
        <f t="shared" si="149"/>
        <v>2.6456192953833944E-4</v>
      </c>
      <c r="O105" s="7">
        <f t="shared" si="149"/>
        <v>1.9904458598726116E-4</v>
      </c>
      <c r="P105" s="7">
        <f t="shared" si="149"/>
        <v>1.9980907133183848E-4</v>
      </c>
      <c r="Q105" s="7">
        <f t="shared" si="149"/>
        <v>2.0029376418747495E-4</v>
      </c>
      <c r="R105" s="7">
        <f t="shared" si="149"/>
        <v>1.7801117020093012E-4</v>
      </c>
      <c r="S105" s="7">
        <f t="shared" si="149"/>
        <v>8.9245872378402498E-5</v>
      </c>
      <c r="T105" s="7">
        <f t="shared" si="149"/>
        <v>8.894225424143375E-5</v>
      </c>
      <c r="U105" s="7">
        <f t="shared" si="149"/>
        <v>8.8583767024692732E-5</v>
      </c>
      <c r="V105" s="7">
        <f t="shared" si="149"/>
        <v>8.8554350232455172E-5</v>
      </c>
      <c r="W105" s="7">
        <f t="shared" si="149"/>
        <v>8.8419284245894029E-5</v>
      </c>
      <c r="X105" s="7">
        <f t="shared" si="149"/>
        <v>8.8766588256180377E-5</v>
      </c>
      <c r="Y105" s="7">
        <f t="shared" si="149"/>
        <v>9.129293620906083E-5</v>
      </c>
      <c r="Z105" s="7">
        <f t="shared" si="149"/>
        <v>9.1635930448328789E-5</v>
      </c>
      <c r="AA105" s="7">
        <f t="shared" si="149"/>
        <v>9.154994049253868E-5</v>
      </c>
      <c r="AB105" s="7">
        <f t="shared" si="149"/>
        <v>2.290216196408941E-5</v>
      </c>
      <c r="AC105" s="7">
        <f t="shared" si="149"/>
        <v>0</v>
      </c>
      <c r="AD105" s="7">
        <f t="shared" si="149"/>
        <v>0</v>
      </c>
      <c r="AE105" s="7">
        <f t="shared" si="149"/>
        <v>0</v>
      </c>
      <c r="AF105" s="7">
        <f t="shared" si="149"/>
        <v>0</v>
      </c>
      <c r="AG105" s="7">
        <f t="shared" si="149"/>
        <v>2.2850353037954437E-5</v>
      </c>
      <c r="AH105" s="7">
        <f t="shared" si="149"/>
        <v>2.2850353037954437E-5</v>
      </c>
      <c r="AI105" s="7">
        <f t="shared" si="149"/>
        <v>4.5690265688894982E-5</v>
      </c>
      <c r="AJ105" s="7">
        <f t="shared" si="149"/>
        <v>1.1448196908986835E-4</v>
      </c>
      <c r="AK105" s="7">
        <f t="shared" si="149"/>
        <v>1.3629239261295231E-4</v>
      </c>
      <c r="AL105" s="7">
        <f t="shared" si="149"/>
        <v>4.5249892531505239E-5</v>
      </c>
      <c r="AM105" s="7">
        <f t="shared" ref="AM105:AO105" si="150">AM90/AM96</f>
        <v>1.3483146067415729E-4</v>
      </c>
      <c r="AN105" s="7">
        <f t="shared" si="150"/>
        <v>1.7929179740026893E-4</v>
      </c>
      <c r="AO105" s="7">
        <f t="shared" si="150"/>
        <v>1.5676438313215238E-4</v>
      </c>
      <c r="AP105" s="7">
        <f t="shared" ref="AP105:AQ105" si="151">AP90/AP96</f>
        <v>1.7921949908150008E-4</v>
      </c>
      <c r="AQ105" s="7">
        <f t="shared" si="151"/>
        <v>3.1366223058654837E-4</v>
      </c>
      <c r="AR105" s="7">
        <f t="shared" ref="AR105:AS105" si="152">AR90/AR96</f>
        <v>2.4641025066642774E-4</v>
      </c>
      <c r="AS105" s="7">
        <f t="shared" si="152"/>
        <v>2.4646546122650178E-4</v>
      </c>
      <c r="AT105" s="7">
        <f t="shared" ref="AT105:AU105" si="153">AT90/AT96</f>
        <v>2.6911260119755106E-4</v>
      </c>
      <c r="AU105" s="7">
        <f t="shared" si="153"/>
        <v>2.6872088857040488E-4</v>
      </c>
    </row>
    <row r="106" spans="1:47" x14ac:dyDescent="0.25">
      <c r="A106" t="s">
        <v>9</v>
      </c>
      <c r="B106" s="7">
        <f t="shared" ref="B106:AL106" si="154">B91/B97</f>
        <v>1.0949261902434256E-2</v>
      </c>
      <c r="C106" s="7">
        <f t="shared" si="154"/>
        <v>1.0767160161507403E-2</v>
      </c>
      <c r="D106" s="7">
        <f t="shared" si="154"/>
        <v>1.0867474514329678E-2</v>
      </c>
      <c r="E106" s="7">
        <f t="shared" si="154"/>
        <v>1.0891566265060241E-2</v>
      </c>
      <c r="F106" s="7">
        <f t="shared" si="154"/>
        <v>1.0817075526366621E-2</v>
      </c>
      <c r="G106" s="7">
        <f t="shared" si="154"/>
        <v>1.0842207163601162E-2</v>
      </c>
      <c r="H106" s="7">
        <f t="shared" si="154"/>
        <v>1.0929481087245771E-2</v>
      </c>
      <c r="I106" s="7">
        <f t="shared" si="154"/>
        <v>1.0822099867097019E-2</v>
      </c>
      <c r="J106" s="7">
        <f t="shared" si="154"/>
        <v>1.0947853644482858E-2</v>
      </c>
      <c r="K106" s="7">
        <f t="shared" si="154"/>
        <v>1.1174260668529043E-2</v>
      </c>
      <c r="L106" s="7">
        <f t="shared" si="154"/>
        <v>1.1303255724084629E-2</v>
      </c>
      <c r="M106" s="7">
        <f t="shared" si="154"/>
        <v>1.156926727973895E-2</v>
      </c>
      <c r="N106" s="7">
        <f t="shared" si="154"/>
        <v>1.159477252628476E-2</v>
      </c>
      <c r="O106" s="7">
        <f t="shared" si="154"/>
        <v>1.1489776046738072E-2</v>
      </c>
      <c r="P106" s="7">
        <f t="shared" si="154"/>
        <v>1.1110046930370654E-2</v>
      </c>
      <c r="Q106" s="7">
        <f t="shared" si="154"/>
        <v>1.0734621487911883E-2</v>
      </c>
      <c r="R106" s="7">
        <f t="shared" si="154"/>
        <v>1.0514562203405601E-2</v>
      </c>
      <c r="S106" s="7">
        <f t="shared" si="154"/>
        <v>1.0658016682113068E-2</v>
      </c>
      <c r="T106" s="7">
        <f t="shared" si="154"/>
        <v>1.0452317084451022E-2</v>
      </c>
      <c r="U106" s="7">
        <f t="shared" si="154"/>
        <v>1.0552857676503548E-2</v>
      </c>
      <c r="V106" s="7">
        <f t="shared" si="154"/>
        <v>1.0667165715355104E-2</v>
      </c>
      <c r="W106" s="7">
        <f t="shared" si="154"/>
        <v>1.0572604790419162E-2</v>
      </c>
      <c r="X106" s="7">
        <f t="shared" si="154"/>
        <v>1.0653209980375666E-2</v>
      </c>
      <c r="Y106" s="7">
        <f t="shared" si="154"/>
        <v>1.0850247872041904E-2</v>
      </c>
      <c r="Z106" s="7">
        <f t="shared" si="154"/>
        <v>1.1136277840694602E-2</v>
      </c>
      <c r="AA106" s="7">
        <f t="shared" si="154"/>
        <v>1.0819018696023535E-2</v>
      </c>
      <c r="AB106" s="7">
        <f t="shared" si="154"/>
        <v>1.0745530620007607E-2</v>
      </c>
      <c r="AC106" s="7">
        <f t="shared" si="154"/>
        <v>1.06951871657754E-2</v>
      </c>
      <c r="AD106" s="7">
        <f t="shared" si="154"/>
        <v>1.0813397129186603E-2</v>
      </c>
      <c r="AE106" s="7">
        <f t="shared" si="154"/>
        <v>1.1159211159211159E-2</v>
      </c>
      <c r="AF106" s="7">
        <f t="shared" si="154"/>
        <v>1.1234876128288843E-2</v>
      </c>
      <c r="AG106" s="7">
        <f t="shared" si="154"/>
        <v>1.0985861673672144E-2</v>
      </c>
      <c r="AH106" s="7">
        <f t="shared" si="154"/>
        <v>1.1315688530878405E-2</v>
      </c>
      <c r="AI106" s="7">
        <f t="shared" si="154"/>
        <v>1.1717993414681388E-2</v>
      </c>
      <c r="AJ106" s="7">
        <f t="shared" si="154"/>
        <v>1.1235955056179775E-2</v>
      </c>
      <c r="AK106" s="7">
        <f t="shared" si="154"/>
        <v>1.1587254020577364E-2</v>
      </c>
      <c r="AL106" s="7">
        <f t="shared" si="154"/>
        <v>1.1698880976602238E-2</v>
      </c>
      <c r="AM106" s="7">
        <f t="shared" ref="AM106:AO106" si="155">AM91/AM97</f>
        <v>1.2178759417896584E-2</v>
      </c>
      <c r="AN106" s="7">
        <f t="shared" si="155"/>
        <v>1.2171222279525528E-2</v>
      </c>
      <c r="AO106" s="7">
        <f t="shared" si="155"/>
        <v>1.2142416135007203E-2</v>
      </c>
      <c r="AP106" s="7">
        <f t="shared" ref="AP106:AQ106" si="156">AP91/AP97</f>
        <v>1.2608515915667631E-2</v>
      </c>
      <c r="AQ106" s="7">
        <f t="shared" si="156"/>
        <v>1.4651258770119687E-2</v>
      </c>
      <c r="AR106" s="7">
        <f t="shared" ref="AR106:AS106" si="157">AR91/AR97</f>
        <v>1.5337107565620175E-2</v>
      </c>
      <c r="AS106" s="7">
        <f t="shared" si="157"/>
        <v>1.5545101247698916E-2</v>
      </c>
      <c r="AT106" s="7">
        <f t="shared" ref="AT106:AU106" si="158">AT91/AT97</f>
        <v>1.53154992852767E-2</v>
      </c>
      <c r="AU106" s="7">
        <f t="shared" si="158"/>
        <v>1.5197878416972664E-2</v>
      </c>
    </row>
    <row r="107" spans="1:47" x14ac:dyDescent="0.25">
      <c r="A107" t="s">
        <v>12</v>
      </c>
      <c r="B107" s="7">
        <f t="shared" ref="B107:AL107" si="159">B92/B98</f>
        <v>4.8611111111111112E-2</v>
      </c>
      <c r="C107" s="7">
        <f t="shared" si="159"/>
        <v>4.6793760831889082E-2</v>
      </c>
      <c r="D107" s="7">
        <f t="shared" si="159"/>
        <v>4.6956521739130432E-2</v>
      </c>
      <c r="E107" s="7">
        <f t="shared" si="159"/>
        <v>4.6471600688468159E-2</v>
      </c>
      <c r="F107" s="7">
        <f t="shared" si="159"/>
        <v>4.6712802768166091E-2</v>
      </c>
      <c r="G107" s="7">
        <f t="shared" si="159"/>
        <v>4.6956521739130432E-2</v>
      </c>
      <c r="H107" s="7">
        <f t="shared" si="159"/>
        <v>4.9382716049382713E-2</v>
      </c>
      <c r="I107" s="7">
        <f t="shared" si="159"/>
        <v>5.008944543828265E-2</v>
      </c>
      <c r="J107" s="7">
        <f t="shared" si="159"/>
        <v>4.7619047619047616E-2</v>
      </c>
      <c r="K107" s="7">
        <f t="shared" si="159"/>
        <v>4.7377326565143825E-2</v>
      </c>
      <c r="L107" s="7">
        <f t="shared" si="159"/>
        <v>4.5531197301854974E-2</v>
      </c>
      <c r="M107" s="7">
        <f t="shared" si="159"/>
        <v>4.6822742474916385E-2</v>
      </c>
      <c r="N107" s="7">
        <f t="shared" si="159"/>
        <v>5.6572379367720464E-2</v>
      </c>
      <c r="O107" s="7">
        <f t="shared" si="159"/>
        <v>5.2980132450331126E-2</v>
      </c>
      <c r="P107" s="7">
        <f t="shared" si="159"/>
        <v>5.3140096618357488E-2</v>
      </c>
      <c r="Q107" s="7">
        <f t="shared" si="159"/>
        <v>5.1437216338880487E-2</v>
      </c>
      <c r="R107" s="7">
        <f t="shared" si="159"/>
        <v>5.2005943536404163E-2</v>
      </c>
      <c r="S107" s="7">
        <f t="shared" si="159"/>
        <v>5.0221565731166914E-2</v>
      </c>
      <c r="T107" s="7">
        <f t="shared" si="159"/>
        <v>5.0073637702503684E-2</v>
      </c>
      <c r="U107" s="7">
        <f t="shared" si="159"/>
        <v>5.2083333333333336E-2</v>
      </c>
      <c r="V107" s="7">
        <f t="shared" si="159"/>
        <v>5.3030303030303032E-2</v>
      </c>
      <c r="W107" s="7">
        <f t="shared" si="159"/>
        <v>5.4628224582701064E-2</v>
      </c>
      <c r="X107" s="7">
        <f t="shared" si="159"/>
        <v>5.2631578947368418E-2</v>
      </c>
      <c r="Y107" s="7">
        <f t="shared" si="159"/>
        <v>5.1671732522796353E-2</v>
      </c>
      <c r="Z107" s="7">
        <f t="shared" si="159"/>
        <v>4.8120300751879702E-2</v>
      </c>
      <c r="AA107" s="7">
        <f t="shared" si="159"/>
        <v>4.4444444444444446E-2</v>
      </c>
      <c r="AB107" s="7">
        <f t="shared" si="159"/>
        <v>4.2521994134897358E-2</v>
      </c>
      <c r="AC107" s="7">
        <f t="shared" si="159"/>
        <v>4.2979942693409739E-2</v>
      </c>
      <c r="AD107" s="7">
        <f t="shared" si="159"/>
        <v>4.6176046176046176E-2</v>
      </c>
      <c r="AE107" s="7">
        <f t="shared" si="159"/>
        <v>4.6242774566473986E-2</v>
      </c>
      <c r="AF107" s="7">
        <f t="shared" si="159"/>
        <v>4.5977011494252873E-2</v>
      </c>
      <c r="AG107" s="7">
        <f t="shared" si="159"/>
        <v>4.9857549857549859E-2</v>
      </c>
      <c r="AH107" s="7">
        <f t="shared" si="159"/>
        <v>4.7075606276747506E-2</v>
      </c>
      <c r="AI107" s="7">
        <f t="shared" si="159"/>
        <v>4.694167852062589E-2</v>
      </c>
      <c r="AJ107" s="7">
        <f t="shared" si="159"/>
        <v>4.4797687861271675E-2</v>
      </c>
      <c r="AK107" s="7">
        <f t="shared" si="159"/>
        <v>4.0287769784172658E-2</v>
      </c>
      <c r="AL107" s="7">
        <f t="shared" si="159"/>
        <v>4.2647058823529413E-2</v>
      </c>
      <c r="AM107" s="7">
        <f t="shared" ref="AM107:AO107" si="160">AM92/AM98</f>
        <v>4.2836041358936483E-2</v>
      </c>
      <c r="AN107" s="7">
        <f t="shared" si="160"/>
        <v>4.1786743515850142E-2</v>
      </c>
      <c r="AO107" s="7">
        <f t="shared" si="160"/>
        <v>4.2857142857142858E-2</v>
      </c>
      <c r="AP107" s="7">
        <f t="shared" ref="AP107:AQ107" si="161">AP92/AP98</f>
        <v>4.2735042735042736E-2</v>
      </c>
      <c r="AQ107" s="7">
        <f t="shared" si="161"/>
        <v>4.2674253200568987E-2</v>
      </c>
      <c r="AR107" s="7">
        <f t="shared" ref="AR107:AS107" si="162">AR92/AR98</f>
        <v>4.4540229885057472E-2</v>
      </c>
      <c r="AS107" s="7">
        <f t="shared" si="162"/>
        <v>4.4349070100143065E-2</v>
      </c>
      <c r="AT107" s="7">
        <f t="shared" ref="AT107:AU107" si="163">AT92/AT98</f>
        <v>4.397163120567376E-2</v>
      </c>
      <c r="AU107" s="7">
        <f t="shared" si="163"/>
        <v>4.5845272206303724E-2</v>
      </c>
    </row>
    <row r="108" spans="1:47" x14ac:dyDescent="0.25">
      <c r="A108" t="s">
        <v>76</v>
      </c>
      <c r="B108" s="7">
        <f>SUM(B89:B92)/SUM(B95:B100)</f>
        <v>6.1688797895428546E-4</v>
      </c>
      <c r="C108" s="7">
        <f t="shared" ref="C108:AL108" si="164">SUM(C89:C92)/SUM(C95:C100)</f>
        <v>5.9819826254653896E-4</v>
      </c>
      <c r="D108" s="7">
        <f t="shared" si="164"/>
        <v>6.5669708171858072E-4</v>
      </c>
      <c r="E108" s="7">
        <f t="shared" si="164"/>
        <v>7.0943662254625286E-4</v>
      </c>
      <c r="F108" s="7">
        <f t="shared" si="164"/>
        <v>8.0086849739272807E-4</v>
      </c>
      <c r="G108" s="7">
        <f t="shared" si="164"/>
        <v>8.1917172636556367E-4</v>
      </c>
      <c r="H108" s="7">
        <f t="shared" si="164"/>
        <v>8.8262231969999717E-4</v>
      </c>
      <c r="I108" s="7">
        <f t="shared" si="164"/>
        <v>9.5408441101336604E-4</v>
      </c>
      <c r="J108" s="7">
        <f t="shared" si="164"/>
        <v>9.8315165279944149E-4</v>
      </c>
      <c r="K108" s="7">
        <f t="shared" si="164"/>
        <v>1.0274297279956963E-3</v>
      </c>
      <c r="L108" s="7">
        <f t="shared" si="164"/>
        <v>1.0833281955979883E-3</v>
      </c>
      <c r="M108" s="7">
        <f t="shared" si="164"/>
        <v>1.1571837616596694E-3</v>
      </c>
      <c r="N108" s="7">
        <f t="shared" si="164"/>
        <v>1.2254176613594463E-3</v>
      </c>
      <c r="O108" s="7">
        <f t="shared" si="164"/>
        <v>1.2592858644614199E-3</v>
      </c>
      <c r="P108" s="7">
        <f t="shared" si="164"/>
        <v>1.2843205681641655E-3</v>
      </c>
      <c r="Q108" s="7">
        <f t="shared" si="164"/>
        <v>1.3149847094801224E-3</v>
      </c>
      <c r="R108" s="7">
        <f t="shared" si="164"/>
        <v>1.3087178055419836E-3</v>
      </c>
      <c r="S108" s="7">
        <f t="shared" si="164"/>
        <v>1.3140318113372834E-3</v>
      </c>
      <c r="T108" s="7">
        <f t="shared" si="164"/>
        <v>1.3577318914684828E-3</v>
      </c>
      <c r="U108" s="7">
        <f t="shared" si="164"/>
        <v>1.3929876869450324E-3</v>
      </c>
      <c r="V108" s="7">
        <f t="shared" si="164"/>
        <v>2.7608720188225487E-3</v>
      </c>
      <c r="W108" s="7">
        <f t="shared" si="164"/>
        <v>4.2876547656761953E-3</v>
      </c>
      <c r="X108" s="7">
        <f t="shared" si="164"/>
        <v>5.8776614189610934E-3</v>
      </c>
      <c r="Y108" s="7">
        <f t="shared" si="164"/>
        <v>6.0706365947320031E-3</v>
      </c>
      <c r="Z108" s="7">
        <f t="shared" si="164"/>
        <v>6.0117035897347248E-3</v>
      </c>
      <c r="AA108" s="7">
        <f t="shared" si="164"/>
        <v>5.9561514829844318E-3</v>
      </c>
      <c r="AB108" s="7">
        <f t="shared" si="164"/>
        <v>5.8679051103096977E-3</v>
      </c>
      <c r="AC108" s="7">
        <f t="shared" si="164"/>
        <v>5.804499782979082E-3</v>
      </c>
      <c r="AD108" s="7">
        <f t="shared" si="164"/>
        <v>5.8012568311901092E-3</v>
      </c>
      <c r="AE108" s="7">
        <f t="shared" si="164"/>
        <v>6.0846771674912389E-3</v>
      </c>
      <c r="AF108" s="7">
        <f t="shared" si="164"/>
        <v>6.127205697203696E-3</v>
      </c>
      <c r="AG108" s="7">
        <f t="shared" si="164"/>
        <v>6.1443800406474373E-3</v>
      </c>
      <c r="AH108" s="7">
        <f t="shared" si="164"/>
        <v>6.1443141495145046E-3</v>
      </c>
      <c r="AI108" s="7">
        <f t="shared" si="164"/>
        <v>6.4358728089733471E-3</v>
      </c>
      <c r="AJ108" s="7">
        <f t="shared" si="164"/>
        <v>6.5189969653683642E-3</v>
      </c>
      <c r="AK108" s="7">
        <f t="shared" si="164"/>
        <v>6.4845023598460814E-3</v>
      </c>
      <c r="AL108" s="7">
        <f t="shared" si="164"/>
        <v>6.4982026474949064E-3</v>
      </c>
      <c r="AM108" s="7">
        <f t="shared" ref="AM108:AO108" si="165">SUM(AM89:AM92)/SUM(AM95:AM100)</f>
        <v>6.7450967024445113E-3</v>
      </c>
      <c r="AN108" s="7">
        <f t="shared" si="165"/>
        <v>6.7168354917842696E-3</v>
      </c>
      <c r="AO108" s="7">
        <f t="shared" si="165"/>
        <v>6.6827875192302785E-3</v>
      </c>
      <c r="AP108" s="7">
        <f t="shared" ref="AP108:AQ108" si="166">SUM(AP89:AP92)/SUM(AP95:AP100)</f>
        <v>6.8514243359364211E-3</v>
      </c>
      <c r="AQ108" s="7">
        <f t="shared" si="166"/>
        <v>7.083506792520157E-3</v>
      </c>
      <c r="AR108" s="7">
        <f t="shared" ref="AR108:AS108" si="167">SUM(AR89:AR92)/SUM(AR95:AR100)</f>
        <v>7.290468042103833E-3</v>
      </c>
      <c r="AS108" s="7">
        <f t="shared" si="167"/>
        <v>7.4925266358363777E-3</v>
      </c>
      <c r="AT108" s="7">
        <f t="shared" ref="AT108:AU108" si="168">SUM(AT89:AT92)/SUM(AT95:AT100)</f>
        <v>7.4345112936388446E-3</v>
      </c>
      <c r="AU108" s="7">
        <f t="shared" si="168"/>
        <v>7.3124478816124208E-3</v>
      </c>
    </row>
    <row r="109" spans="1:47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47" x14ac:dyDescent="0.25">
      <c r="A110" s="6" t="s">
        <v>71</v>
      </c>
      <c r="B110" t="s">
        <v>4</v>
      </c>
      <c r="C110" t="s">
        <v>5</v>
      </c>
      <c r="D110" t="s">
        <v>6</v>
      </c>
      <c r="E110" t="s">
        <v>13</v>
      </c>
      <c r="F110" t="s">
        <v>14</v>
      </c>
      <c r="G110" t="s">
        <v>15</v>
      </c>
      <c r="H110" t="s">
        <v>16</v>
      </c>
      <c r="I110" t="s">
        <v>17</v>
      </c>
      <c r="J110" t="s">
        <v>18</v>
      </c>
      <c r="K110" t="s">
        <v>19</v>
      </c>
      <c r="L110" t="s">
        <v>20</v>
      </c>
      <c r="M110" t="s">
        <v>21</v>
      </c>
      <c r="N110" t="s">
        <v>22</v>
      </c>
      <c r="O110" t="s">
        <v>23</v>
      </c>
      <c r="P110" t="s">
        <v>24</v>
      </c>
      <c r="Q110" t="s">
        <v>25</v>
      </c>
      <c r="R110" t="s">
        <v>26</v>
      </c>
      <c r="S110" t="s">
        <v>27</v>
      </c>
      <c r="T110" t="s">
        <v>28</v>
      </c>
      <c r="U110" t="s">
        <v>29</v>
      </c>
      <c r="V110" t="s">
        <v>30</v>
      </c>
      <c r="W110" t="s">
        <v>31</v>
      </c>
      <c r="X110" t="s">
        <v>32</v>
      </c>
      <c r="Y110" t="s">
        <v>33</v>
      </c>
      <c r="Z110" t="s">
        <v>34</v>
      </c>
      <c r="AA110" t="s">
        <v>35</v>
      </c>
      <c r="AB110" t="s">
        <v>36</v>
      </c>
      <c r="AC110" t="s">
        <v>37</v>
      </c>
      <c r="AD110" t="s">
        <v>38</v>
      </c>
      <c r="AE110" t="s">
        <v>39</v>
      </c>
      <c r="AF110" t="s">
        <v>40</v>
      </c>
      <c r="AG110" t="s">
        <v>41</v>
      </c>
      <c r="AH110" t="s">
        <v>42</v>
      </c>
      <c r="AI110" t="s">
        <v>43</v>
      </c>
      <c r="AJ110" t="s">
        <v>44</v>
      </c>
      <c r="AK110" t="s">
        <v>45</v>
      </c>
      <c r="AL110" t="s">
        <v>46</v>
      </c>
      <c r="AM110" t="s">
        <v>47</v>
      </c>
      <c r="AN110" t="s">
        <v>48</v>
      </c>
      <c r="AO110" t="s">
        <v>49</v>
      </c>
      <c r="AP110" s="6" t="s">
        <v>86</v>
      </c>
      <c r="AQ110" s="6" t="s">
        <v>87</v>
      </c>
      <c r="AR110" s="6" t="s">
        <v>88</v>
      </c>
      <c r="AS110" t="s">
        <v>89</v>
      </c>
      <c r="AT110" s="6" t="s">
        <v>92</v>
      </c>
      <c r="AU110" t="s">
        <v>93</v>
      </c>
    </row>
    <row r="111" spans="1:47" x14ac:dyDescent="0.25">
      <c r="A111" s="6" t="s">
        <v>72</v>
      </c>
      <c r="B111" s="8">
        <f>SUM(B83,B55,B27)</f>
        <v>0</v>
      </c>
      <c r="C111" s="8">
        <f t="shared" ref="C111:AO111" si="169">SUM(C83,C55,C27)</f>
        <v>0</v>
      </c>
      <c r="D111" s="8">
        <f t="shared" si="169"/>
        <v>0</v>
      </c>
      <c r="E111" s="8">
        <f t="shared" si="169"/>
        <v>0</v>
      </c>
      <c r="F111" s="8">
        <f t="shared" si="169"/>
        <v>0</v>
      </c>
      <c r="G111" s="8">
        <f t="shared" si="169"/>
        <v>0</v>
      </c>
      <c r="H111" s="8">
        <f t="shared" si="169"/>
        <v>0</v>
      </c>
      <c r="I111" s="8">
        <f t="shared" si="169"/>
        <v>0</v>
      </c>
      <c r="J111" s="8">
        <f t="shared" si="169"/>
        <v>0</v>
      </c>
      <c r="K111" s="8">
        <f t="shared" si="169"/>
        <v>0</v>
      </c>
      <c r="L111" s="8">
        <f t="shared" si="169"/>
        <v>0</v>
      </c>
      <c r="M111" s="8">
        <f t="shared" si="169"/>
        <v>0</v>
      </c>
      <c r="N111" s="8">
        <f t="shared" si="169"/>
        <v>0</v>
      </c>
      <c r="O111" s="8">
        <f t="shared" si="169"/>
        <v>0</v>
      </c>
      <c r="P111" s="8">
        <f t="shared" si="169"/>
        <v>0</v>
      </c>
      <c r="Q111" s="8">
        <f t="shared" si="169"/>
        <v>0</v>
      </c>
      <c r="R111" s="8">
        <f t="shared" si="169"/>
        <v>0</v>
      </c>
      <c r="S111" s="8">
        <f t="shared" si="169"/>
        <v>0</v>
      </c>
      <c r="T111" s="8">
        <f t="shared" si="169"/>
        <v>0</v>
      </c>
      <c r="U111" s="8">
        <f t="shared" si="169"/>
        <v>0</v>
      </c>
      <c r="V111" s="8">
        <f t="shared" si="169"/>
        <v>0</v>
      </c>
      <c r="W111" s="8">
        <f t="shared" si="169"/>
        <v>0</v>
      </c>
      <c r="X111" s="8">
        <f t="shared" si="169"/>
        <v>0</v>
      </c>
      <c r="Y111" s="8">
        <f t="shared" si="169"/>
        <v>0</v>
      </c>
      <c r="Z111" s="8">
        <f t="shared" si="169"/>
        <v>0</v>
      </c>
      <c r="AA111" s="8">
        <f t="shared" si="169"/>
        <v>0</v>
      </c>
      <c r="AB111" s="8">
        <f t="shared" si="169"/>
        <v>0</v>
      </c>
      <c r="AC111" s="8">
        <f t="shared" si="169"/>
        <v>0</v>
      </c>
      <c r="AD111" s="8">
        <f t="shared" si="169"/>
        <v>1</v>
      </c>
      <c r="AE111" s="8">
        <f t="shared" si="169"/>
        <v>325</v>
      </c>
      <c r="AF111" s="8">
        <f t="shared" si="169"/>
        <v>444</v>
      </c>
      <c r="AG111" s="8">
        <f t="shared" si="169"/>
        <v>4820</v>
      </c>
      <c r="AH111" s="8">
        <f t="shared" si="169"/>
        <v>5762</v>
      </c>
      <c r="AI111" s="8">
        <f t="shared" si="169"/>
        <v>5794</v>
      </c>
      <c r="AJ111" s="8">
        <f t="shared" si="169"/>
        <v>6284</v>
      </c>
      <c r="AK111" s="8">
        <f t="shared" si="169"/>
        <v>6963</v>
      </c>
      <c r="AL111" s="8">
        <f t="shared" si="169"/>
        <v>7472</v>
      </c>
      <c r="AM111" s="8">
        <f t="shared" si="169"/>
        <v>12249</v>
      </c>
      <c r="AN111" s="8">
        <f t="shared" si="169"/>
        <v>28804</v>
      </c>
      <c r="AO111" s="8">
        <f t="shared" si="169"/>
        <v>48265</v>
      </c>
      <c r="AP111" s="8">
        <f t="shared" ref="AP111:AQ111" si="170">SUM(AP83,AP55,AP27)</f>
        <v>65303</v>
      </c>
      <c r="AQ111" s="8">
        <f t="shared" si="170"/>
        <v>99546</v>
      </c>
      <c r="AR111" s="8">
        <f t="shared" ref="AR111:AS111" si="171">SUM(AR83,AR55,AR27)</f>
        <v>151665</v>
      </c>
      <c r="AS111" s="8">
        <f t="shared" si="171"/>
        <v>192749</v>
      </c>
      <c r="AT111" s="8">
        <f t="shared" ref="AT111:AU111" si="172">SUM(AT83,AT55,AT27)</f>
        <v>236880</v>
      </c>
      <c r="AU111" s="8">
        <f t="shared" si="172"/>
        <v>277279</v>
      </c>
    </row>
    <row r="112" spans="1:47" x14ac:dyDescent="0.25">
      <c r="A112" s="6" t="s">
        <v>73</v>
      </c>
      <c r="B112" s="7">
        <f>B111/B101</f>
        <v>0</v>
      </c>
      <c r="C112" s="7">
        <f t="shared" ref="C112:AO112" si="173">C111/C101</f>
        <v>0</v>
      </c>
      <c r="D112" s="7">
        <f t="shared" si="173"/>
        <v>0</v>
      </c>
      <c r="E112" s="7">
        <f t="shared" si="173"/>
        <v>0</v>
      </c>
      <c r="F112" s="7">
        <f t="shared" si="173"/>
        <v>0</v>
      </c>
      <c r="G112" s="7">
        <f t="shared" si="173"/>
        <v>0</v>
      </c>
      <c r="H112" s="7">
        <f t="shared" si="173"/>
        <v>0</v>
      </c>
      <c r="I112" s="7">
        <f t="shared" si="173"/>
        <v>0</v>
      </c>
      <c r="J112" s="7">
        <f t="shared" si="173"/>
        <v>0</v>
      </c>
      <c r="K112" s="7">
        <f t="shared" si="173"/>
        <v>0</v>
      </c>
      <c r="L112" s="7">
        <f t="shared" si="173"/>
        <v>0</v>
      </c>
      <c r="M112" s="7">
        <f t="shared" si="173"/>
        <v>0</v>
      </c>
      <c r="N112" s="7">
        <f t="shared" si="173"/>
        <v>0</v>
      </c>
      <c r="O112" s="7">
        <f t="shared" si="173"/>
        <v>0</v>
      </c>
      <c r="P112" s="7">
        <f t="shared" si="173"/>
        <v>0</v>
      </c>
      <c r="Q112" s="7">
        <f t="shared" si="173"/>
        <v>0</v>
      </c>
      <c r="R112" s="7">
        <f t="shared" si="173"/>
        <v>0</v>
      </c>
      <c r="S112" s="7">
        <f t="shared" si="173"/>
        <v>0</v>
      </c>
      <c r="T112" s="7">
        <f t="shared" si="173"/>
        <v>0</v>
      </c>
      <c r="U112" s="7">
        <f t="shared" si="173"/>
        <v>0</v>
      </c>
      <c r="V112" s="7">
        <f t="shared" si="173"/>
        <v>0</v>
      </c>
      <c r="W112" s="7">
        <f t="shared" si="173"/>
        <v>0</v>
      </c>
      <c r="X112" s="7">
        <f t="shared" si="173"/>
        <v>0</v>
      </c>
      <c r="Y112" s="7">
        <f t="shared" si="173"/>
        <v>0</v>
      </c>
      <c r="Z112" s="7">
        <f t="shared" si="173"/>
        <v>0</v>
      </c>
      <c r="AA112" s="7">
        <f t="shared" si="173"/>
        <v>0</v>
      </c>
      <c r="AB112" s="7">
        <f t="shared" si="173"/>
        <v>0</v>
      </c>
      <c r="AC112" s="7">
        <f t="shared" si="173"/>
        <v>0</v>
      </c>
      <c r="AD112" s="7">
        <f t="shared" si="173"/>
        <v>2.1557996399814603E-6</v>
      </c>
      <c r="AE112" s="7">
        <f t="shared" si="173"/>
        <v>7.0000710776447887E-4</v>
      </c>
      <c r="AF112" s="7">
        <f t="shared" si="173"/>
        <v>9.5556000335737302E-4</v>
      </c>
      <c r="AG112" s="7">
        <f t="shared" si="173"/>
        <v>1.0355213914657569E-2</v>
      </c>
      <c r="AH112" s="7">
        <f t="shared" si="173"/>
        <v>1.2361570575943637E-2</v>
      </c>
      <c r="AI112" s="7">
        <f t="shared" si="173"/>
        <v>1.2421534661955887E-2</v>
      </c>
      <c r="AJ112" s="7">
        <f t="shared" si="173"/>
        <v>1.3457745377915506E-2</v>
      </c>
      <c r="AK112" s="7">
        <f t="shared" si="173"/>
        <v>1.4876965381090037E-2</v>
      </c>
      <c r="AL112" s="7">
        <f t="shared" si="173"/>
        <v>1.5940436697991445E-2</v>
      </c>
      <c r="AM112" s="7">
        <f t="shared" si="173"/>
        <v>2.6096238000076696E-2</v>
      </c>
      <c r="AN112" s="7">
        <f t="shared" si="173"/>
        <v>6.1283411309899942E-2</v>
      </c>
      <c r="AO112" s="7">
        <f t="shared" si="173"/>
        <v>0.1025579458237359</v>
      </c>
      <c r="AP112" s="7">
        <f t="shared" ref="AP112:AQ112" si="174">AP111/AP101</f>
        <v>0.13869143317100313</v>
      </c>
      <c r="AQ112" s="7">
        <f t="shared" si="174"/>
        <v>0.21143471279406642</v>
      </c>
      <c r="AR112" s="7">
        <f t="shared" ref="AR112:AS112" si="175">AR111/AR101</f>
        <v>0.32198859510939948</v>
      </c>
      <c r="AS112" s="7">
        <f t="shared" si="175"/>
        <v>0.41039415076181474</v>
      </c>
      <c r="AT112" s="7">
        <f t="shared" ref="AT112:AU112" si="176">AT111/AT101</f>
        <v>0.50159129457054108</v>
      </c>
      <c r="AU112" s="7">
        <f t="shared" si="176"/>
        <v>0.58685621886124761</v>
      </c>
    </row>
    <row r="115" spans="1:12" x14ac:dyDescent="0.25">
      <c r="A115" s="4" t="s">
        <v>52</v>
      </c>
    </row>
    <row r="116" spans="1:12" x14ac:dyDescent="0.25">
      <c r="A116" s="4" t="s">
        <v>78</v>
      </c>
      <c r="B116">
        <v>2012</v>
      </c>
      <c r="C116">
        <f t="shared" ref="C116:J116" si="177">B116+1</f>
        <v>2013</v>
      </c>
      <c r="D116">
        <f t="shared" si="177"/>
        <v>2014</v>
      </c>
      <c r="E116">
        <f t="shared" si="177"/>
        <v>2015</v>
      </c>
      <c r="F116">
        <f t="shared" si="177"/>
        <v>2016</v>
      </c>
      <c r="G116">
        <f t="shared" si="177"/>
        <v>2017</v>
      </c>
      <c r="H116">
        <f t="shared" si="177"/>
        <v>2018</v>
      </c>
      <c r="I116">
        <f t="shared" si="177"/>
        <v>2019</v>
      </c>
      <c r="J116">
        <f t="shared" si="177"/>
        <v>2020</v>
      </c>
      <c r="K116">
        <v>2021</v>
      </c>
      <c r="L116">
        <v>2022</v>
      </c>
    </row>
    <row r="117" spans="1:12" x14ac:dyDescent="0.25">
      <c r="A117" t="s">
        <v>0</v>
      </c>
      <c r="B117" s="1">
        <v>184</v>
      </c>
      <c r="C117" s="1">
        <v>284</v>
      </c>
      <c r="D117" s="1">
        <v>369</v>
      </c>
      <c r="E117" s="1">
        <v>433</v>
      </c>
      <c r="F117" s="1">
        <v>461</v>
      </c>
      <c r="G117" s="1">
        <v>1988</v>
      </c>
      <c r="H117" s="1">
        <v>1875</v>
      </c>
      <c r="I117" s="1">
        <v>1964</v>
      </c>
      <c r="J117" s="1">
        <v>2093</v>
      </c>
      <c r="K117" s="2">
        <f>AO4</f>
        <v>2159</v>
      </c>
      <c r="L117" s="2">
        <f>AS4</f>
        <v>2355</v>
      </c>
    </row>
    <row r="118" spans="1:12" x14ac:dyDescent="0.25">
      <c r="A118" t="s">
        <v>7</v>
      </c>
      <c r="B118" s="1">
        <v>132</v>
      </c>
      <c r="C118" s="1">
        <v>229</v>
      </c>
      <c r="D118" s="1">
        <v>314</v>
      </c>
      <c r="E118" s="1">
        <v>377</v>
      </c>
      <c r="F118" s="1">
        <v>408</v>
      </c>
      <c r="G118" s="1">
        <v>1934</v>
      </c>
      <c r="H118" s="1">
        <v>1826</v>
      </c>
      <c r="I118" s="1">
        <v>1907</v>
      </c>
      <c r="J118" s="1">
        <v>2031</v>
      </c>
      <c r="K118" s="2">
        <f>AO5</f>
        <v>2093</v>
      </c>
      <c r="L118" s="2">
        <f>AS5</f>
        <v>2250</v>
      </c>
    </row>
    <row r="119" spans="1:12" x14ac:dyDescent="0.25">
      <c r="A119" t="s">
        <v>8</v>
      </c>
      <c r="B119" s="1">
        <v>1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0</v>
      </c>
      <c r="I119" s="1">
        <v>1</v>
      </c>
      <c r="J119" s="1">
        <v>4</v>
      </c>
      <c r="K119" s="2">
        <f>AO6</f>
        <v>5</v>
      </c>
      <c r="L119" s="2">
        <f t="shared" ref="L119:L121" si="178">AS6</f>
        <v>9</v>
      </c>
    </row>
    <row r="120" spans="1:12" x14ac:dyDescent="0.25">
      <c r="A120" t="s">
        <v>9</v>
      </c>
      <c r="B120" s="1">
        <v>36</v>
      </c>
      <c r="C120" s="1">
        <v>39</v>
      </c>
      <c r="D120" s="1">
        <v>41</v>
      </c>
      <c r="E120" s="1">
        <v>41</v>
      </c>
      <c r="F120" s="1">
        <v>36</v>
      </c>
      <c r="G120" s="1">
        <v>37</v>
      </c>
      <c r="H120" s="1">
        <v>35</v>
      </c>
      <c r="I120" s="1">
        <v>41</v>
      </c>
      <c r="J120" s="1">
        <v>45</v>
      </c>
      <c r="K120" s="2">
        <f>AO7</f>
        <v>47</v>
      </c>
      <c r="L120" s="2">
        <f t="shared" si="178"/>
        <v>81</v>
      </c>
    </row>
    <row r="121" spans="1:12" x14ac:dyDescent="0.25">
      <c r="A121" t="s">
        <v>10</v>
      </c>
      <c r="B121" s="1">
        <v>15</v>
      </c>
      <c r="C121" s="1">
        <v>15</v>
      </c>
      <c r="D121" s="1">
        <v>13</v>
      </c>
      <c r="E121" s="1">
        <v>14</v>
      </c>
      <c r="F121" s="1">
        <v>16</v>
      </c>
      <c r="G121" s="1">
        <v>16</v>
      </c>
      <c r="H121" s="1">
        <v>14</v>
      </c>
      <c r="I121" s="1">
        <v>15</v>
      </c>
      <c r="J121" s="1">
        <v>13</v>
      </c>
      <c r="K121" s="2">
        <f>AO8</f>
        <v>14</v>
      </c>
      <c r="L121" s="2">
        <f t="shared" si="178"/>
        <v>15</v>
      </c>
    </row>
    <row r="122" spans="1:12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1:12" x14ac:dyDescent="0.25">
      <c r="A123" t="s">
        <v>78</v>
      </c>
      <c r="B123">
        <v>2012</v>
      </c>
      <c r="C123">
        <f t="shared" ref="C123:J123" si="179">B123+1</f>
        <v>2013</v>
      </c>
      <c r="D123">
        <f t="shared" si="179"/>
        <v>2014</v>
      </c>
      <c r="E123">
        <f t="shared" si="179"/>
        <v>2015</v>
      </c>
      <c r="F123">
        <f t="shared" si="179"/>
        <v>2016</v>
      </c>
      <c r="G123">
        <f t="shared" si="179"/>
        <v>2017</v>
      </c>
      <c r="H123">
        <f t="shared" si="179"/>
        <v>2018</v>
      </c>
      <c r="I123">
        <f t="shared" si="179"/>
        <v>2019</v>
      </c>
      <c r="J123">
        <f t="shared" si="179"/>
        <v>2020</v>
      </c>
      <c r="K123">
        <v>2021</v>
      </c>
      <c r="L123">
        <v>2022</v>
      </c>
    </row>
    <row r="124" spans="1:12" x14ac:dyDescent="0.25">
      <c r="A124" t="s">
        <v>7</v>
      </c>
      <c r="B124" s="5">
        <v>264047</v>
      </c>
      <c r="C124" s="5">
        <v>265772</v>
      </c>
      <c r="D124" s="5">
        <v>268056</v>
      </c>
      <c r="E124" s="5">
        <v>269207</v>
      </c>
      <c r="F124" s="5">
        <v>270451</v>
      </c>
      <c r="G124" s="5">
        <v>271065</v>
      </c>
      <c r="H124" s="5">
        <v>271807</v>
      </c>
      <c r="I124" s="5">
        <v>272590</v>
      </c>
      <c r="J124" s="5">
        <v>273777</v>
      </c>
      <c r="K124" s="2">
        <f>AO11</f>
        <v>274980</v>
      </c>
      <c r="L124" s="2">
        <f>AS11</f>
        <v>273352</v>
      </c>
    </row>
    <row r="125" spans="1:12" x14ac:dyDescent="0.25">
      <c r="A125" t="s">
        <v>8</v>
      </c>
      <c r="B125" s="5">
        <v>25497</v>
      </c>
      <c r="C125" s="5">
        <v>25653</v>
      </c>
      <c r="D125" s="5">
        <v>26167</v>
      </c>
      <c r="E125" s="5">
        <v>25534</v>
      </c>
      <c r="F125" s="5">
        <v>25571</v>
      </c>
      <c r="G125" s="5">
        <v>25651</v>
      </c>
      <c r="H125" s="5">
        <v>25535</v>
      </c>
      <c r="I125" s="5">
        <v>25602</v>
      </c>
      <c r="J125" s="5">
        <v>25726</v>
      </c>
      <c r="K125" s="2">
        <f>AO12</f>
        <v>26102</v>
      </c>
      <c r="L125" s="2">
        <f t="shared" ref="L125:L128" si="180">AS12</f>
        <v>25998</v>
      </c>
    </row>
    <row r="126" spans="1:12" x14ac:dyDescent="0.25">
      <c r="A126" t="s">
        <v>9</v>
      </c>
      <c r="B126" s="5">
        <v>7187</v>
      </c>
      <c r="C126" s="5">
        <v>7331</v>
      </c>
      <c r="D126" s="5">
        <v>6917</v>
      </c>
      <c r="E126" s="5">
        <v>7373</v>
      </c>
      <c r="F126" s="5">
        <v>7390</v>
      </c>
      <c r="G126" s="5">
        <v>7384</v>
      </c>
      <c r="H126" s="5">
        <v>7242</v>
      </c>
      <c r="I126" s="5">
        <v>7269</v>
      </c>
      <c r="J126" s="5">
        <v>6978</v>
      </c>
      <c r="K126" s="2">
        <f>AO13</f>
        <v>6741</v>
      </c>
      <c r="L126" s="2">
        <f t="shared" si="180"/>
        <v>6740</v>
      </c>
    </row>
    <row r="127" spans="1:12" x14ac:dyDescent="0.25">
      <c r="A127" t="s">
        <v>10</v>
      </c>
      <c r="B127" s="5">
        <v>370</v>
      </c>
      <c r="C127" s="5">
        <v>347</v>
      </c>
      <c r="D127" s="5">
        <v>378</v>
      </c>
      <c r="E127" s="5">
        <v>420</v>
      </c>
      <c r="F127" s="5">
        <v>439</v>
      </c>
      <c r="G127" s="5">
        <v>432</v>
      </c>
      <c r="H127" s="5">
        <v>450</v>
      </c>
      <c r="I127" s="5">
        <v>455</v>
      </c>
      <c r="J127" s="5">
        <v>452</v>
      </c>
      <c r="K127" s="2">
        <f>AO14</f>
        <v>455</v>
      </c>
      <c r="L127" s="2">
        <f t="shared" si="180"/>
        <v>453</v>
      </c>
    </row>
    <row r="128" spans="1:12" x14ac:dyDescent="0.25">
      <c r="A128" s="6" t="s">
        <v>66</v>
      </c>
      <c r="B128" s="5">
        <v>428</v>
      </c>
      <c r="C128" s="5">
        <v>425</v>
      </c>
      <c r="D128" s="5">
        <v>435</v>
      </c>
      <c r="E128" s="5">
        <v>424</v>
      </c>
      <c r="F128" s="5">
        <v>410</v>
      </c>
      <c r="G128" s="5">
        <v>416</v>
      </c>
      <c r="H128" s="5">
        <v>422</v>
      </c>
      <c r="I128" s="5">
        <v>452</v>
      </c>
      <c r="J128" s="5">
        <v>445</v>
      </c>
      <c r="K128" s="2">
        <f>AO15</f>
        <v>443</v>
      </c>
      <c r="L128" s="2">
        <f t="shared" si="180"/>
        <v>435</v>
      </c>
    </row>
    <row r="129" spans="1:12" x14ac:dyDescent="0.25">
      <c r="A129" s="6" t="s">
        <v>53</v>
      </c>
      <c r="B129" s="5">
        <v>297529</v>
      </c>
      <c r="C129" s="5">
        <v>299528</v>
      </c>
      <c r="D129" s="5">
        <v>301953</v>
      </c>
      <c r="E129" s="5">
        <v>302958</v>
      </c>
      <c r="F129" s="5">
        <v>304261</v>
      </c>
      <c r="G129" s="5">
        <v>304948</v>
      </c>
      <c r="H129" s="5">
        <v>305456</v>
      </c>
      <c r="I129" s="5">
        <v>306368</v>
      </c>
      <c r="J129" s="5">
        <v>307378</v>
      </c>
      <c r="K129" s="15">
        <v>308721</v>
      </c>
      <c r="L129" s="2">
        <v>306978</v>
      </c>
    </row>
    <row r="130" spans="1:12" x14ac:dyDescent="0.25">
      <c r="A130" s="6"/>
      <c r="B130" s="1"/>
      <c r="C130" s="1"/>
      <c r="D130" s="1"/>
      <c r="E130" s="1"/>
      <c r="F130" s="1"/>
      <c r="G130" s="1"/>
      <c r="H130" s="1"/>
      <c r="I130" s="1"/>
      <c r="J130" s="1"/>
    </row>
    <row r="131" spans="1:12" x14ac:dyDescent="0.25">
      <c r="A131" t="s">
        <v>78</v>
      </c>
      <c r="B131" s="1"/>
      <c r="C131" s="1"/>
      <c r="D131" s="1"/>
      <c r="E131" s="1"/>
      <c r="F131" s="1"/>
      <c r="G131" s="2"/>
      <c r="H131" s="2"/>
      <c r="I131" s="2"/>
      <c r="J131" s="2"/>
    </row>
    <row r="132" spans="1:12" x14ac:dyDescent="0.25">
      <c r="A132" t="s">
        <v>1</v>
      </c>
      <c r="B132">
        <v>2012</v>
      </c>
      <c r="C132">
        <f t="shared" ref="C132:J132" si="181">B132+1</f>
        <v>2013</v>
      </c>
      <c r="D132">
        <f t="shared" si="181"/>
        <v>2014</v>
      </c>
      <c r="E132">
        <f t="shared" si="181"/>
        <v>2015</v>
      </c>
      <c r="F132">
        <f t="shared" si="181"/>
        <v>2016</v>
      </c>
      <c r="G132">
        <f t="shared" si="181"/>
        <v>2017</v>
      </c>
      <c r="H132">
        <f t="shared" si="181"/>
        <v>2018</v>
      </c>
      <c r="I132">
        <f t="shared" si="181"/>
        <v>2019</v>
      </c>
      <c r="J132">
        <f t="shared" si="181"/>
        <v>2020</v>
      </c>
      <c r="K132">
        <v>2021</v>
      </c>
      <c r="L132">
        <v>2022</v>
      </c>
    </row>
    <row r="133" spans="1:12" x14ac:dyDescent="0.25">
      <c r="A133" t="s">
        <v>7</v>
      </c>
      <c r="B133" s="3">
        <f>B118/B124</f>
        <v>4.9991100069305848E-4</v>
      </c>
      <c r="C133" s="3">
        <f t="shared" ref="C133:J133" si="182">C118/C124</f>
        <v>8.61640804900441E-4</v>
      </c>
      <c r="D133" s="3">
        <f t="shared" si="182"/>
        <v>1.1713970215178919E-3</v>
      </c>
      <c r="E133" s="3">
        <f t="shared" si="182"/>
        <v>1.400409350425509E-3</v>
      </c>
      <c r="F133" s="3">
        <f t="shared" si="182"/>
        <v>1.5085912050611756E-3</v>
      </c>
      <c r="G133" s="3">
        <f t="shared" si="182"/>
        <v>7.1348200616088396E-3</v>
      </c>
      <c r="H133" s="3">
        <f t="shared" si="182"/>
        <v>6.7180021117925585E-3</v>
      </c>
      <c r="I133" s="3">
        <f t="shared" si="182"/>
        <v>6.9958545801386699E-3</v>
      </c>
      <c r="J133" s="3">
        <f t="shared" si="182"/>
        <v>7.4184463998071427E-3</v>
      </c>
      <c r="K133" s="3">
        <f t="shared" ref="K133:L133" si="183">K118/K124</f>
        <v>7.6114626518292237E-3</v>
      </c>
      <c r="L133" s="3">
        <f t="shared" si="183"/>
        <v>8.2311451900845788E-3</v>
      </c>
    </row>
    <row r="134" spans="1:12" x14ac:dyDescent="0.25">
      <c r="A134" t="s">
        <v>8</v>
      </c>
      <c r="B134" s="3">
        <f t="shared" ref="B134:J134" si="184">B119/B125</f>
        <v>3.9220300427501277E-5</v>
      </c>
      <c r="C134" s="3">
        <f t="shared" si="184"/>
        <v>3.8981795501500798E-5</v>
      </c>
      <c r="D134" s="3">
        <f t="shared" si="184"/>
        <v>3.8216073680590059E-5</v>
      </c>
      <c r="E134" s="3">
        <f t="shared" si="184"/>
        <v>3.9163468316754135E-5</v>
      </c>
      <c r="F134" s="3">
        <f t="shared" si="184"/>
        <v>3.9106800672636971E-5</v>
      </c>
      <c r="G134" s="3">
        <f t="shared" si="184"/>
        <v>3.8984834899224203E-5</v>
      </c>
      <c r="H134" s="3">
        <f t="shared" si="184"/>
        <v>0</v>
      </c>
      <c r="I134" s="3">
        <f t="shared" si="184"/>
        <v>3.9059448480587452E-5</v>
      </c>
      <c r="J134" s="3">
        <f t="shared" si="184"/>
        <v>1.5548472362590375E-4</v>
      </c>
      <c r="K134" s="3">
        <f t="shared" ref="K134:L134" si="185">K119/K125</f>
        <v>1.9155620258983985E-4</v>
      </c>
      <c r="L134" s="3">
        <f t="shared" si="185"/>
        <v>3.4618047542118622E-4</v>
      </c>
    </row>
    <row r="135" spans="1:12" x14ac:dyDescent="0.25">
      <c r="A135" t="s">
        <v>9</v>
      </c>
      <c r="B135" s="3">
        <f t="shared" ref="B135:J135" si="186">B120/B126</f>
        <v>5.0090441074161678E-3</v>
      </c>
      <c r="C135" s="3">
        <f t="shared" si="186"/>
        <v>5.3198745055244847E-3</v>
      </c>
      <c r="D135" s="3">
        <f t="shared" si="186"/>
        <v>5.9274251843284657E-3</v>
      </c>
      <c r="E135" s="3">
        <f t="shared" si="186"/>
        <v>5.5608300556083002E-3</v>
      </c>
      <c r="F135" s="3">
        <f t="shared" si="186"/>
        <v>4.8714479025710423E-3</v>
      </c>
      <c r="G135" s="3">
        <f t="shared" si="186"/>
        <v>5.0108342361863487E-3</v>
      </c>
      <c r="H135" s="3">
        <f t="shared" si="186"/>
        <v>4.8329190831262079E-3</v>
      </c>
      <c r="I135" s="3">
        <f t="shared" si="186"/>
        <v>5.6403907002338695E-3</v>
      </c>
      <c r="J135" s="3">
        <f t="shared" si="186"/>
        <v>6.4488392089423908E-3</v>
      </c>
      <c r="K135" s="3">
        <f t="shared" ref="K135:L135" si="187">K120/K126</f>
        <v>6.9722593087079071E-3</v>
      </c>
      <c r="L135" s="3">
        <f t="shared" si="187"/>
        <v>1.2017804154302671E-2</v>
      </c>
    </row>
    <row r="136" spans="1:12" x14ac:dyDescent="0.25">
      <c r="A136" t="s">
        <v>10</v>
      </c>
      <c r="B136" s="3">
        <f t="shared" ref="B136:J136" si="188">B121/B127</f>
        <v>4.0540540540540543E-2</v>
      </c>
      <c r="C136" s="3">
        <f t="shared" si="188"/>
        <v>4.3227665706051875E-2</v>
      </c>
      <c r="D136" s="3">
        <f t="shared" si="188"/>
        <v>3.439153439153439E-2</v>
      </c>
      <c r="E136" s="3">
        <f t="shared" si="188"/>
        <v>3.3333333333333333E-2</v>
      </c>
      <c r="F136" s="3">
        <f t="shared" si="188"/>
        <v>3.644646924829157E-2</v>
      </c>
      <c r="G136" s="3">
        <f t="shared" si="188"/>
        <v>3.7037037037037035E-2</v>
      </c>
      <c r="H136" s="3">
        <f t="shared" si="188"/>
        <v>3.111111111111111E-2</v>
      </c>
      <c r="I136" s="3">
        <f t="shared" si="188"/>
        <v>3.2967032967032968E-2</v>
      </c>
      <c r="J136" s="3">
        <f t="shared" si="188"/>
        <v>2.8761061946902654E-2</v>
      </c>
      <c r="K136" s="3">
        <f t="shared" ref="K136:L136" si="189">K121/K127</f>
        <v>3.0769230769230771E-2</v>
      </c>
      <c r="L136" s="3">
        <f t="shared" si="189"/>
        <v>3.3112582781456956E-2</v>
      </c>
    </row>
    <row r="137" spans="1:12" x14ac:dyDescent="0.25">
      <c r="A137" t="s">
        <v>76</v>
      </c>
      <c r="B137" s="3">
        <f>SUM(B118:B121)/SUM(B124:B128)</f>
        <v>6.1842711130679696E-4</v>
      </c>
      <c r="C137" s="3">
        <f t="shared" ref="C137:J137" si="190">SUM(C118:C121)/SUM(C124:C128)</f>
        <v>9.48158435939211E-4</v>
      </c>
      <c r="D137" s="3">
        <f t="shared" si="190"/>
        <v>1.2220444903677063E-3</v>
      </c>
      <c r="E137" s="3">
        <f t="shared" si="190"/>
        <v>1.429241016906634E-3</v>
      </c>
      <c r="F137" s="3">
        <f t="shared" si="190"/>
        <v>1.5151465353758779E-3</v>
      </c>
      <c r="G137" s="3">
        <f t="shared" si="190"/>
        <v>6.5191442475438432E-3</v>
      </c>
      <c r="H137" s="3">
        <f t="shared" si="190"/>
        <v>6.1383636268398725E-3</v>
      </c>
      <c r="I137" s="3">
        <f t="shared" si="190"/>
        <v>6.4105911844579066E-3</v>
      </c>
      <c r="J137" s="3">
        <f t="shared" si="190"/>
        <v>6.8092056035239995E-3</v>
      </c>
      <c r="K137" s="3">
        <f t="shared" ref="K137:L137" si="191">SUM(K118:K121)/SUM(K124:K128)</f>
        <v>6.9933694176942934E-3</v>
      </c>
      <c r="L137" s="3">
        <f t="shared" si="191"/>
        <v>7.6715595254383054E-3</v>
      </c>
    </row>
    <row r="138" spans="1:12" x14ac:dyDescent="0.25">
      <c r="B138" s="3"/>
      <c r="C138" s="3"/>
      <c r="D138" s="3"/>
      <c r="E138" s="3"/>
      <c r="F138" s="3"/>
      <c r="G138" s="3"/>
      <c r="H138" s="3"/>
      <c r="I138" s="3"/>
      <c r="J138" s="3"/>
    </row>
    <row r="139" spans="1:12" x14ac:dyDescent="0.25">
      <c r="A139" s="6" t="s">
        <v>71</v>
      </c>
      <c r="B139">
        <v>2012</v>
      </c>
      <c r="C139">
        <f t="shared" ref="C139:J139" si="192">B139+1</f>
        <v>2013</v>
      </c>
      <c r="D139">
        <f t="shared" si="192"/>
        <v>2014</v>
      </c>
      <c r="E139">
        <f t="shared" si="192"/>
        <v>2015</v>
      </c>
      <c r="F139">
        <f t="shared" si="192"/>
        <v>2016</v>
      </c>
      <c r="G139">
        <f t="shared" si="192"/>
        <v>2017</v>
      </c>
      <c r="H139">
        <f t="shared" si="192"/>
        <v>2018</v>
      </c>
      <c r="I139">
        <f t="shared" si="192"/>
        <v>2019</v>
      </c>
      <c r="J139">
        <f t="shared" si="192"/>
        <v>2020</v>
      </c>
      <c r="K139">
        <v>2021</v>
      </c>
      <c r="L139">
        <v>2022</v>
      </c>
    </row>
    <row r="140" spans="1:12" x14ac:dyDescent="0.25">
      <c r="A140" s="6" t="s">
        <v>72</v>
      </c>
      <c r="I140" s="8">
        <v>4089</v>
      </c>
      <c r="J140" s="8">
        <v>5833</v>
      </c>
      <c r="K140" s="2">
        <f>AO27</f>
        <v>24429</v>
      </c>
      <c r="L140" s="2">
        <f>AS27</f>
        <v>112201</v>
      </c>
    </row>
    <row r="141" spans="1:12" x14ac:dyDescent="0.25">
      <c r="A141" s="6" t="s">
        <v>73</v>
      </c>
      <c r="B141" s="3"/>
      <c r="C141" s="3"/>
      <c r="D141" s="3"/>
      <c r="E141" s="3"/>
      <c r="F141" s="3"/>
      <c r="G141" s="3"/>
      <c r="H141" s="3"/>
      <c r="I141" s="3">
        <f>I140/I129</f>
        <v>1.3346694171715062E-2</v>
      </c>
      <c r="J141" s="3">
        <f>J140/J129</f>
        <v>1.8976634632276872E-2</v>
      </c>
      <c r="K141" s="3">
        <f>K140/K129</f>
        <v>7.9129699631706296E-2</v>
      </c>
      <c r="L141" s="3">
        <f>L140/L129</f>
        <v>0.36550176234127529</v>
      </c>
    </row>
    <row r="142" spans="1:12" x14ac:dyDescent="0.25">
      <c r="B142" s="3"/>
      <c r="C142" s="3"/>
      <c r="D142" s="3"/>
      <c r="E142" s="3"/>
      <c r="F142" s="3"/>
      <c r="G142" s="3"/>
      <c r="H142" s="3"/>
      <c r="I142" s="3"/>
      <c r="J142" s="3"/>
    </row>
    <row r="143" spans="1:12" x14ac:dyDescent="0.25">
      <c r="B143" s="1" t="s">
        <v>2</v>
      </c>
      <c r="C143" s="1" t="s">
        <v>2</v>
      </c>
      <c r="D143" s="1" t="s">
        <v>2</v>
      </c>
      <c r="E143" s="1" t="s">
        <v>2</v>
      </c>
      <c r="F143" s="1" t="s">
        <v>2</v>
      </c>
      <c r="G143" s="2" t="s">
        <v>2</v>
      </c>
      <c r="H143" s="2" t="s">
        <v>2</v>
      </c>
      <c r="I143" s="2" t="s">
        <v>2</v>
      </c>
      <c r="J143" s="2" t="s">
        <v>2</v>
      </c>
    </row>
    <row r="144" spans="1:12" x14ac:dyDescent="0.25">
      <c r="A144" s="4" t="s">
        <v>80</v>
      </c>
      <c r="B144">
        <v>2012</v>
      </c>
      <c r="C144">
        <f t="shared" ref="C144:J144" si="193">B144+1</f>
        <v>2013</v>
      </c>
      <c r="D144">
        <f t="shared" si="193"/>
        <v>2014</v>
      </c>
      <c r="E144">
        <f t="shared" si="193"/>
        <v>2015</v>
      </c>
      <c r="F144">
        <f t="shared" si="193"/>
        <v>2016</v>
      </c>
      <c r="G144">
        <f t="shared" si="193"/>
        <v>2017</v>
      </c>
      <c r="H144">
        <f t="shared" si="193"/>
        <v>2018</v>
      </c>
      <c r="I144">
        <f t="shared" si="193"/>
        <v>2019</v>
      </c>
      <c r="J144">
        <f t="shared" si="193"/>
        <v>2020</v>
      </c>
      <c r="K144">
        <v>2021</v>
      </c>
      <c r="L144">
        <v>2022</v>
      </c>
    </row>
    <row r="145" spans="1:12" x14ac:dyDescent="0.25">
      <c r="A145" t="s">
        <v>0</v>
      </c>
      <c r="B145" s="1">
        <v>72</v>
      </c>
      <c r="C145" s="1">
        <v>70</v>
      </c>
      <c r="D145" s="1">
        <v>78</v>
      </c>
      <c r="E145" s="1">
        <v>84</v>
      </c>
      <c r="F145" s="1">
        <v>79</v>
      </c>
      <c r="G145" s="1">
        <v>506</v>
      </c>
      <c r="H145" s="1">
        <v>514</v>
      </c>
      <c r="I145" s="1">
        <v>587</v>
      </c>
      <c r="J145" s="1">
        <v>624</v>
      </c>
      <c r="K145" s="2">
        <f>AO31</f>
        <v>658</v>
      </c>
      <c r="L145">
        <f>AS31</f>
        <v>787</v>
      </c>
    </row>
    <row r="146" spans="1:12" x14ac:dyDescent="0.25">
      <c r="A146" t="s">
        <v>7</v>
      </c>
      <c r="B146" s="1">
        <v>20</v>
      </c>
      <c r="C146" s="1">
        <v>19</v>
      </c>
      <c r="D146" s="1">
        <v>21</v>
      </c>
      <c r="E146" s="1">
        <v>28</v>
      </c>
      <c r="F146" s="1">
        <v>29</v>
      </c>
      <c r="G146" s="1">
        <v>458</v>
      </c>
      <c r="H146" s="1">
        <v>473</v>
      </c>
      <c r="I146" s="1">
        <v>544</v>
      </c>
      <c r="J146" s="1">
        <v>580</v>
      </c>
      <c r="K146" s="2">
        <f t="shared" ref="K146:K149" si="194">AO32</f>
        <v>616</v>
      </c>
      <c r="L146">
        <f t="shared" ref="L146:L149" si="195">AS32</f>
        <v>745</v>
      </c>
    </row>
    <row r="147" spans="1:12" x14ac:dyDescent="0.25">
      <c r="A147" t="s">
        <v>8</v>
      </c>
      <c r="B147" s="1">
        <v>9</v>
      </c>
      <c r="C147" s="1">
        <v>11</v>
      </c>
      <c r="D147" s="1">
        <v>11</v>
      </c>
      <c r="E147" s="1">
        <v>8</v>
      </c>
      <c r="F147" s="1">
        <v>3</v>
      </c>
      <c r="G147" s="1">
        <v>3</v>
      </c>
      <c r="H147" s="1">
        <v>0</v>
      </c>
      <c r="I147" s="1">
        <v>0</v>
      </c>
      <c r="J147" s="1">
        <v>2</v>
      </c>
      <c r="K147" s="2">
        <f t="shared" si="194"/>
        <v>2</v>
      </c>
      <c r="L147">
        <f t="shared" si="195"/>
        <v>2</v>
      </c>
    </row>
    <row r="148" spans="1:12" x14ac:dyDescent="0.25">
      <c r="A148" t="s">
        <v>11</v>
      </c>
      <c r="B148" s="1">
        <v>39</v>
      </c>
      <c r="C148" s="1">
        <v>36</v>
      </c>
      <c r="D148" s="1">
        <v>40</v>
      </c>
      <c r="E148" s="1">
        <v>40</v>
      </c>
      <c r="F148" s="1">
        <v>40</v>
      </c>
      <c r="G148" s="1">
        <v>39</v>
      </c>
      <c r="H148" s="1">
        <v>37</v>
      </c>
      <c r="I148" s="1">
        <v>38</v>
      </c>
      <c r="J148" s="1">
        <v>39</v>
      </c>
      <c r="K148" s="2">
        <f t="shared" si="194"/>
        <v>36</v>
      </c>
      <c r="L148">
        <f t="shared" si="195"/>
        <v>36</v>
      </c>
    </row>
    <row r="149" spans="1:12" x14ac:dyDescent="0.25">
      <c r="A149" t="s">
        <v>12</v>
      </c>
      <c r="B149" s="1">
        <v>4</v>
      </c>
      <c r="C149" s="1">
        <v>4</v>
      </c>
      <c r="D149" s="1">
        <v>6</v>
      </c>
      <c r="E149" s="1">
        <v>8</v>
      </c>
      <c r="F149" s="1">
        <v>7</v>
      </c>
      <c r="G149" s="1">
        <v>6</v>
      </c>
      <c r="H149" s="1">
        <v>4</v>
      </c>
      <c r="I149" s="1">
        <v>5</v>
      </c>
      <c r="J149" s="1">
        <v>3</v>
      </c>
      <c r="K149" s="2">
        <f t="shared" si="194"/>
        <v>4</v>
      </c>
      <c r="L149">
        <f t="shared" si="195"/>
        <v>4</v>
      </c>
    </row>
    <row r="150" spans="1:12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1:12" x14ac:dyDescent="0.25">
      <c r="A151" t="s">
        <v>80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2" x14ac:dyDescent="0.25">
      <c r="A152" s="6" t="s">
        <v>53</v>
      </c>
      <c r="B152">
        <v>2012</v>
      </c>
      <c r="C152">
        <f t="shared" ref="C152:J152" si="196">B152+1</f>
        <v>2013</v>
      </c>
      <c r="D152">
        <f t="shared" si="196"/>
        <v>2014</v>
      </c>
      <c r="E152">
        <f t="shared" si="196"/>
        <v>2015</v>
      </c>
      <c r="F152">
        <f t="shared" si="196"/>
        <v>2016</v>
      </c>
      <c r="G152">
        <f t="shared" si="196"/>
        <v>2017</v>
      </c>
      <c r="H152">
        <f t="shared" si="196"/>
        <v>2018</v>
      </c>
      <c r="I152">
        <f t="shared" si="196"/>
        <v>2019</v>
      </c>
      <c r="J152">
        <f t="shared" si="196"/>
        <v>2020</v>
      </c>
      <c r="K152">
        <v>2021</v>
      </c>
      <c r="L152">
        <v>2022</v>
      </c>
    </row>
    <row r="153" spans="1:12" x14ac:dyDescent="0.25">
      <c r="A153" t="s">
        <v>7</v>
      </c>
      <c r="B153" s="5">
        <v>69099</v>
      </c>
      <c r="C153" s="5">
        <v>69719</v>
      </c>
      <c r="D153" s="5">
        <v>70398</v>
      </c>
      <c r="E153" s="5">
        <v>71217</v>
      </c>
      <c r="F153" s="5">
        <v>71892</v>
      </c>
      <c r="G153" s="5">
        <v>74274</v>
      </c>
      <c r="H153" s="5">
        <v>74288</v>
      </c>
      <c r="I153" s="5">
        <v>75142</v>
      </c>
      <c r="J153" s="5">
        <v>75958</v>
      </c>
      <c r="K153" s="2">
        <f>AO38</f>
        <v>76603</v>
      </c>
      <c r="L153" s="2">
        <f>+AS38</f>
        <v>77214</v>
      </c>
    </row>
    <row r="154" spans="1:12" x14ac:dyDescent="0.25">
      <c r="A154" t="s">
        <v>8</v>
      </c>
      <c r="B154" s="5">
        <v>10618</v>
      </c>
      <c r="C154" s="5">
        <v>10884</v>
      </c>
      <c r="D154" s="5">
        <v>11113</v>
      </c>
      <c r="E154" s="5">
        <v>11165</v>
      </c>
      <c r="F154" s="5">
        <v>11228</v>
      </c>
      <c r="G154" s="5">
        <v>9728</v>
      </c>
      <c r="H154" s="5">
        <v>9577</v>
      </c>
      <c r="I154" s="5">
        <v>9567</v>
      </c>
      <c r="J154" s="5">
        <v>9591</v>
      </c>
      <c r="K154" s="2">
        <f>AO39</f>
        <v>9750</v>
      </c>
      <c r="L154" s="2">
        <f t="shared" ref="L154:L157" si="197">+AS39</f>
        <v>9783</v>
      </c>
    </row>
    <row r="155" spans="1:12" x14ac:dyDescent="0.25">
      <c r="A155" t="s">
        <v>11</v>
      </c>
      <c r="B155" s="5">
        <v>1754</v>
      </c>
      <c r="C155" s="5">
        <v>1699</v>
      </c>
      <c r="D155" s="5">
        <v>1607</v>
      </c>
      <c r="E155" s="5">
        <v>1641</v>
      </c>
      <c r="F155" s="5">
        <v>1643</v>
      </c>
      <c r="G155" s="5">
        <v>1657</v>
      </c>
      <c r="H155" s="5">
        <v>1635</v>
      </c>
      <c r="I155" s="5">
        <v>1605</v>
      </c>
      <c r="J155" s="5">
        <v>1551</v>
      </c>
      <c r="K155" s="2">
        <f>AO40</f>
        <v>1484</v>
      </c>
      <c r="L155" s="2">
        <f t="shared" si="197"/>
        <v>1496</v>
      </c>
    </row>
    <row r="156" spans="1:12" x14ac:dyDescent="0.25">
      <c r="A156" s="6" t="s">
        <v>12</v>
      </c>
      <c r="B156" s="5">
        <v>76</v>
      </c>
      <c r="C156" s="5">
        <v>79</v>
      </c>
      <c r="D156" s="5">
        <v>83</v>
      </c>
      <c r="E156" s="5">
        <v>91</v>
      </c>
      <c r="F156" s="5">
        <v>91</v>
      </c>
      <c r="G156" s="5">
        <v>87</v>
      </c>
      <c r="H156" s="5">
        <v>96</v>
      </c>
      <c r="I156" s="5">
        <v>96</v>
      </c>
      <c r="J156" s="5">
        <v>97</v>
      </c>
      <c r="K156" s="2">
        <f>AO41</f>
        <v>100</v>
      </c>
      <c r="L156" s="2">
        <f t="shared" si="197"/>
        <v>101</v>
      </c>
    </row>
    <row r="157" spans="1:12" x14ac:dyDescent="0.25">
      <c r="A157" s="6" t="s">
        <v>66</v>
      </c>
      <c r="B157" s="5">
        <v>245</v>
      </c>
      <c r="C157" s="5">
        <v>256</v>
      </c>
      <c r="D157" s="5">
        <v>220</v>
      </c>
      <c r="E157" s="5">
        <v>195</v>
      </c>
      <c r="F157" s="5">
        <v>175</v>
      </c>
      <c r="G157" s="5">
        <v>179</v>
      </c>
      <c r="H157" s="5">
        <v>162</v>
      </c>
      <c r="I157" s="5">
        <v>166</v>
      </c>
      <c r="J157" s="5">
        <v>160</v>
      </c>
      <c r="K157" s="2">
        <f>AO42</f>
        <v>166</v>
      </c>
      <c r="L157" s="2">
        <f t="shared" si="197"/>
        <v>163</v>
      </c>
    </row>
    <row r="158" spans="1:12" x14ac:dyDescent="0.25">
      <c r="A158" s="6" t="s">
        <v>53</v>
      </c>
      <c r="B158" s="5">
        <v>81792</v>
      </c>
      <c r="C158" s="5">
        <v>82637</v>
      </c>
      <c r="D158" s="5">
        <v>83421</v>
      </c>
      <c r="E158" s="5">
        <v>84309</v>
      </c>
      <c r="F158" s="5">
        <v>85029</v>
      </c>
      <c r="G158" s="5">
        <v>85925</v>
      </c>
      <c r="H158" s="5">
        <v>85758</v>
      </c>
      <c r="I158" s="5">
        <v>86576</v>
      </c>
      <c r="J158" s="5">
        <v>87357</v>
      </c>
      <c r="K158" s="2">
        <f t="shared" ref="K158" si="198">AO44</f>
        <v>88103</v>
      </c>
      <c r="L158" s="2">
        <f>AP44</f>
        <v>88316</v>
      </c>
    </row>
    <row r="159" spans="1:12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1:12" x14ac:dyDescent="0.25">
      <c r="A160" t="s">
        <v>80</v>
      </c>
    </row>
    <row r="161" spans="1:12" x14ac:dyDescent="0.25">
      <c r="A161" t="s">
        <v>1</v>
      </c>
      <c r="B161">
        <v>2012</v>
      </c>
      <c r="C161">
        <f t="shared" ref="C161:J161" si="199">B161+1</f>
        <v>2013</v>
      </c>
      <c r="D161">
        <f t="shared" si="199"/>
        <v>2014</v>
      </c>
      <c r="E161">
        <f t="shared" si="199"/>
        <v>2015</v>
      </c>
      <c r="F161">
        <f t="shared" si="199"/>
        <v>2016</v>
      </c>
      <c r="G161">
        <f t="shared" si="199"/>
        <v>2017</v>
      </c>
      <c r="H161">
        <f t="shared" si="199"/>
        <v>2018</v>
      </c>
      <c r="I161">
        <f t="shared" si="199"/>
        <v>2019</v>
      </c>
      <c r="J161">
        <f t="shared" si="199"/>
        <v>2020</v>
      </c>
      <c r="K161">
        <v>2021</v>
      </c>
      <c r="L161">
        <v>2022</v>
      </c>
    </row>
    <row r="162" spans="1:12" x14ac:dyDescent="0.25">
      <c r="A162" t="s">
        <v>7</v>
      </c>
      <c r="B162" s="3">
        <f t="shared" ref="B162:J162" si="200">B146/B153</f>
        <v>2.8943978928783339E-4</v>
      </c>
      <c r="C162" s="3">
        <f t="shared" si="200"/>
        <v>2.7252255482723502E-4</v>
      </c>
      <c r="D162" s="3">
        <f t="shared" si="200"/>
        <v>2.9830392908889456E-4</v>
      </c>
      <c r="E162" s="3">
        <f t="shared" si="200"/>
        <v>3.9316455340719208E-4</v>
      </c>
      <c r="F162" s="3">
        <f t="shared" si="200"/>
        <v>4.0338285205586156E-4</v>
      </c>
      <c r="G162" s="3">
        <f t="shared" si="200"/>
        <v>6.1663570024503862E-3</v>
      </c>
      <c r="H162" s="3">
        <f t="shared" si="200"/>
        <v>6.3671117811759641E-3</v>
      </c>
      <c r="I162" s="3">
        <f t="shared" si="200"/>
        <v>7.2396263075244207E-3</v>
      </c>
      <c r="J162" s="3">
        <f t="shared" si="200"/>
        <v>7.6357987308775903E-3</v>
      </c>
      <c r="K162" s="3">
        <f t="shared" ref="K162:L162" si="201">K146/K153</f>
        <v>8.0414605172121189E-3</v>
      </c>
      <c r="L162" s="3">
        <f t="shared" si="201"/>
        <v>9.6485093376848761E-3</v>
      </c>
    </row>
    <row r="163" spans="1:12" x14ac:dyDescent="0.25">
      <c r="A163" t="s">
        <v>8</v>
      </c>
      <c r="B163" s="3">
        <f t="shared" ref="B163:J163" si="202">B147/B154</f>
        <v>8.4761725372009794E-4</v>
      </c>
      <c r="C163" s="3">
        <f t="shared" si="202"/>
        <v>1.0106578463800074E-3</v>
      </c>
      <c r="D163" s="3">
        <f t="shared" si="202"/>
        <v>9.8983172860613706E-4</v>
      </c>
      <c r="E163" s="3">
        <f t="shared" si="202"/>
        <v>7.1652485445588892E-4</v>
      </c>
      <c r="F163" s="3">
        <f t="shared" si="202"/>
        <v>2.6718916993231207E-4</v>
      </c>
      <c r="G163" s="3">
        <f t="shared" si="202"/>
        <v>3.0838815789473682E-4</v>
      </c>
      <c r="H163" s="3">
        <f t="shared" si="202"/>
        <v>0</v>
      </c>
      <c r="I163" s="3">
        <f t="shared" si="202"/>
        <v>0</v>
      </c>
      <c r="J163" s="3">
        <f t="shared" si="202"/>
        <v>2.0852882911062454E-4</v>
      </c>
      <c r="K163" s="3">
        <f t="shared" ref="K163:L163" si="203">K147/K154</f>
        <v>2.0512820512820512E-4</v>
      </c>
      <c r="L163" s="3">
        <f t="shared" si="203"/>
        <v>2.044362669937647E-4</v>
      </c>
    </row>
    <row r="164" spans="1:12" x14ac:dyDescent="0.25">
      <c r="A164" t="s">
        <v>11</v>
      </c>
      <c r="B164" s="3">
        <f t="shared" ref="B164:J164" si="204">B148/B155</f>
        <v>2.2234891676168756E-2</v>
      </c>
      <c r="C164" s="3">
        <f t="shared" si="204"/>
        <v>2.1188934667451441E-2</v>
      </c>
      <c r="D164" s="3">
        <f t="shared" si="204"/>
        <v>2.4891101431238332E-2</v>
      </c>
      <c r="E164" s="3">
        <f t="shared" si="204"/>
        <v>2.4375380865326021E-2</v>
      </c>
      <c r="F164" s="3">
        <f t="shared" si="204"/>
        <v>2.4345709068776627E-2</v>
      </c>
      <c r="G164" s="3">
        <f t="shared" si="204"/>
        <v>2.3536511768255886E-2</v>
      </c>
      <c r="H164" s="3">
        <f t="shared" si="204"/>
        <v>2.2629969418960245E-2</v>
      </c>
      <c r="I164" s="3">
        <f t="shared" si="204"/>
        <v>2.3676012461059191E-2</v>
      </c>
      <c r="J164" s="3">
        <f t="shared" si="204"/>
        <v>2.5145067698259187E-2</v>
      </c>
      <c r="K164" s="3">
        <f t="shared" ref="K164:L164" si="205">K148/K155</f>
        <v>2.4258760107816711E-2</v>
      </c>
      <c r="L164" s="3">
        <f t="shared" si="205"/>
        <v>2.4064171122994651E-2</v>
      </c>
    </row>
    <row r="165" spans="1:12" x14ac:dyDescent="0.25">
      <c r="A165" t="s">
        <v>12</v>
      </c>
      <c r="B165" s="3">
        <f t="shared" ref="B165:J165" si="206">B149/B156</f>
        <v>5.2631578947368418E-2</v>
      </c>
      <c r="C165" s="3">
        <f t="shared" si="206"/>
        <v>5.0632911392405063E-2</v>
      </c>
      <c r="D165" s="3">
        <f t="shared" si="206"/>
        <v>7.2289156626506021E-2</v>
      </c>
      <c r="E165" s="3">
        <f t="shared" si="206"/>
        <v>8.7912087912087919E-2</v>
      </c>
      <c r="F165" s="3">
        <f t="shared" si="206"/>
        <v>7.6923076923076927E-2</v>
      </c>
      <c r="G165" s="3">
        <f t="shared" si="206"/>
        <v>6.8965517241379309E-2</v>
      </c>
      <c r="H165" s="3">
        <f t="shared" si="206"/>
        <v>4.1666666666666664E-2</v>
      </c>
      <c r="I165" s="3">
        <f t="shared" si="206"/>
        <v>5.2083333333333336E-2</v>
      </c>
      <c r="J165" s="3">
        <f t="shared" si="206"/>
        <v>3.0927835051546393E-2</v>
      </c>
      <c r="K165" s="3">
        <f t="shared" ref="K165:L165" si="207">K149/K156</f>
        <v>0.04</v>
      </c>
      <c r="L165" s="3">
        <f t="shared" si="207"/>
        <v>3.9603960396039604E-2</v>
      </c>
    </row>
    <row r="166" spans="1:12" x14ac:dyDescent="0.25">
      <c r="A166" t="s">
        <v>76</v>
      </c>
      <c r="B166" s="3">
        <f>SUM(B146:B149)/SUM(B153:B157)</f>
        <v>8.8028169014084509E-4</v>
      </c>
      <c r="C166" s="3">
        <f t="shared" ref="C166:J166" si="208">SUM(C146:C149)/SUM(C153:C157)</f>
        <v>8.4707818531650468E-4</v>
      </c>
      <c r="D166" s="3">
        <f t="shared" si="208"/>
        <v>9.3501636278634881E-4</v>
      </c>
      <c r="E166" s="3">
        <f t="shared" si="208"/>
        <v>9.9633491086360891E-4</v>
      </c>
      <c r="F166" s="3">
        <f t="shared" si="208"/>
        <v>9.2909477942819505E-4</v>
      </c>
      <c r="G166" s="3">
        <f t="shared" si="208"/>
        <v>5.8888565609543208E-3</v>
      </c>
      <c r="H166" s="3">
        <f t="shared" si="208"/>
        <v>5.9936099256046082E-3</v>
      </c>
      <c r="I166" s="3">
        <f t="shared" si="208"/>
        <v>6.7801700240251337E-3</v>
      </c>
      <c r="J166" s="3">
        <f t="shared" si="208"/>
        <v>7.1431024417047285E-3</v>
      </c>
      <c r="K166" s="3">
        <f t="shared" ref="K166:L166" si="209">SUM(K146:K149)/SUM(K153:K157)</f>
        <v>7.4685311510391244E-3</v>
      </c>
      <c r="L166" s="3">
        <f t="shared" si="209"/>
        <v>8.8669062721813494E-3</v>
      </c>
    </row>
    <row r="167" spans="1:12" x14ac:dyDescent="0.25">
      <c r="B167" s="3"/>
      <c r="C167" s="3"/>
      <c r="D167" s="3"/>
      <c r="E167" s="3"/>
      <c r="F167" s="3"/>
      <c r="G167" s="3"/>
      <c r="H167" s="3"/>
      <c r="I167" s="3"/>
      <c r="J167" s="3"/>
    </row>
    <row r="168" spans="1:12" x14ac:dyDescent="0.25">
      <c r="A168" s="6" t="s">
        <v>71</v>
      </c>
      <c r="B168">
        <v>2012</v>
      </c>
      <c r="C168">
        <f t="shared" ref="C168:J168" si="210">B168+1</f>
        <v>2013</v>
      </c>
      <c r="D168">
        <f t="shared" si="210"/>
        <v>2014</v>
      </c>
      <c r="E168">
        <f t="shared" si="210"/>
        <v>2015</v>
      </c>
      <c r="F168">
        <f t="shared" si="210"/>
        <v>2016</v>
      </c>
      <c r="G168">
        <f t="shared" si="210"/>
        <v>2017</v>
      </c>
      <c r="H168">
        <f t="shared" si="210"/>
        <v>2018</v>
      </c>
      <c r="I168">
        <f t="shared" si="210"/>
        <v>2019</v>
      </c>
      <c r="J168">
        <f t="shared" si="210"/>
        <v>2020</v>
      </c>
      <c r="K168">
        <v>2021</v>
      </c>
      <c r="L168">
        <v>2022</v>
      </c>
    </row>
    <row r="169" spans="1:12" x14ac:dyDescent="0.25">
      <c r="A169" s="6" t="s">
        <v>72</v>
      </c>
      <c r="I169" s="8">
        <v>560</v>
      </c>
      <c r="J169" s="8">
        <v>936</v>
      </c>
      <c r="K169" s="2">
        <f>AO55</f>
        <v>11462</v>
      </c>
      <c r="L169" s="2">
        <f>AS55</f>
        <v>40862</v>
      </c>
    </row>
    <row r="170" spans="1:12" x14ac:dyDescent="0.25">
      <c r="A170" s="6" t="s">
        <v>73</v>
      </c>
      <c r="B170" s="3"/>
      <c r="C170" s="3"/>
      <c r="D170" s="3"/>
      <c r="E170" s="3"/>
      <c r="F170" s="3"/>
      <c r="G170" s="3"/>
      <c r="H170" s="3"/>
      <c r="I170" s="3">
        <f>I169/I158</f>
        <v>6.4683053040103496E-3</v>
      </c>
      <c r="J170" s="3">
        <f>J169/J158</f>
        <v>1.0714653662557094E-2</v>
      </c>
      <c r="K170" s="3">
        <f>K169/K158</f>
        <v>0.13009772652463594</v>
      </c>
      <c r="L170" s="3">
        <f>L169/L158</f>
        <v>0.46267946917885772</v>
      </c>
    </row>
    <row r="171" spans="1:12" x14ac:dyDescent="0.25">
      <c r="B171" s="1"/>
      <c r="C171" s="1"/>
      <c r="D171" s="1"/>
      <c r="E171" s="1"/>
      <c r="F171" s="1"/>
      <c r="G171" s="2"/>
      <c r="H171" s="2"/>
      <c r="I171" s="2"/>
      <c r="J171" s="2"/>
    </row>
    <row r="172" spans="1:12" x14ac:dyDescent="0.25">
      <c r="A172" s="4" t="s">
        <v>51</v>
      </c>
      <c r="B172">
        <v>2012</v>
      </c>
      <c r="C172">
        <f t="shared" ref="C172:J172" si="211">B172+1</f>
        <v>2013</v>
      </c>
      <c r="D172">
        <f t="shared" si="211"/>
        <v>2014</v>
      </c>
      <c r="E172">
        <f t="shared" si="211"/>
        <v>2015</v>
      </c>
      <c r="F172">
        <f t="shared" si="211"/>
        <v>2016</v>
      </c>
      <c r="G172">
        <f t="shared" si="211"/>
        <v>2017</v>
      </c>
      <c r="H172">
        <f t="shared" si="211"/>
        <v>2018</v>
      </c>
      <c r="I172">
        <f t="shared" si="211"/>
        <v>2019</v>
      </c>
      <c r="J172">
        <f t="shared" si="211"/>
        <v>2020</v>
      </c>
      <c r="K172">
        <v>2021</v>
      </c>
      <c r="L172">
        <v>2022</v>
      </c>
    </row>
    <row r="173" spans="1:12" x14ac:dyDescent="0.25">
      <c r="A173" t="s">
        <v>0</v>
      </c>
      <c r="B173" s="1">
        <v>62</v>
      </c>
      <c r="C173" s="1">
        <v>77</v>
      </c>
      <c r="D173" s="1">
        <v>80</v>
      </c>
      <c r="E173" s="1">
        <v>85</v>
      </c>
      <c r="F173" s="1">
        <v>101</v>
      </c>
      <c r="G173" s="1">
        <v>312</v>
      </c>
      <c r="H173" s="1">
        <v>299</v>
      </c>
      <c r="I173" s="1">
        <v>309</v>
      </c>
      <c r="J173" s="1">
        <v>318</v>
      </c>
      <c r="K173" s="2">
        <f>AO59</f>
        <v>328</v>
      </c>
      <c r="L173">
        <f>+AS59</f>
        <v>377</v>
      </c>
    </row>
    <row r="174" spans="1:12" x14ac:dyDescent="0.25">
      <c r="A174" t="s">
        <v>7</v>
      </c>
      <c r="B174" s="1">
        <v>16</v>
      </c>
      <c r="C174" s="1">
        <v>29</v>
      </c>
      <c r="D174" s="1">
        <v>35</v>
      </c>
      <c r="E174" s="1">
        <v>39</v>
      </c>
      <c r="F174" s="1">
        <v>52</v>
      </c>
      <c r="G174" s="1">
        <v>260</v>
      </c>
      <c r="H174" s="1">
        <v>247</v>
      </c>
      <c r="I174" s="1">
        <v>258</v>
      </c>
      <c r="J174" s="1">
        <v>274</v>
      </c>
      <c r="K174" s="2">
        <f t="shared" ref="K174:K177" si="212">AO60</f>
        <v>281</v>
      </c>
      <c r="L174">
        <f t="shared" ref="L174:L177" si="213">+AS60</f>
        <v>330</v>
      </c>
    </row>
    <row r="175" spans="1:12" x14ac:dyDescent="0.25">
      <c r="A175" t="s">
        <v>8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2">
        <f t="shared" si="212"/>
        <v>0</v>
      </c>
      <c r="L175">
        <f t="shared" si="213"/>
        <v>0</v>
      </c>
    </row>
    <row r="176" spans="1:12" x14ac:dyDescent="0.25">
      <c r="A176" t="s">
        <v>9</v>
      </c>
      <c r="B176" s="1">
        <v>38</v>
      </c>
      <c r="C176" s="1">
        <v>39</v>
      </c>
      <c r="D176" s="1">
        <v>36</v>
      </c>
      <c r="E176" s="1">
        <v>34</v>
      </c>
      <c r="F176" s="1">
        <v>37</v>
      </c>
      <c r="G176" s="1">
        <v>40</v>
      </c>
      <c r="H176" s="1">
        <v>40</v>
      </c>
      <c r="I176" s="1">
        <v>36</v>
      </c>
      <c r="J176" s="1">
        <v>32</v>
      </c>
      <c r="K176" s="2">
        <f t="shared" si="212"/>
        <v>35</v>
      </c>
      <c r="L176">
        <f t="shared" si="213"/>
        <v>35</v>
      </c>
    </row>
    <row r="177" spans="1:12" x14ac:dyDescent="0.25">
      <c r="A177" t="s">
        <v>12</v>
      </c>
      <c r="B177" s="1">
        <v>8</v>
      </c>
      <c r="C177" s="1">
        <v>9</v>
      </c>
      <c r="D177" s="1">
        <v>9</v>
      </c>
      <c r="E177" s="1">
        <v>12</v>
      </c>
      <c r="F177" s="1">
        <v>12</v>
      </c>
      <c r="G177" s="1">
        <v>12</v>
      </c>
      <c r="H177" s="1">
        <v>12</v>
      </c>
      <c r="I177" s="1">
        <v>15</v>
      </c>
      <c r="J177" s="1">
        <v>12</v>
      </c>
      <c r="K177" s="2">
        <f t="shared" si="212"/>
        <v>12</v>
      </c>
      <c r="L177">
        <f t="shared" si="213"/>
        <v>12</v>
      </c>
    </row>
    <row r="178" spans="1:12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1:12" x14ac:dyDescent="0.25">
      <c r="A179" s="6" t="s">
        <v>53</v>
      </c>
      <c r="B179">
        <v>2012</v>
      </c>
      <c r="C179">
        <f t="shared" ref="C179:J179" si="214">B179+1</f>
        <v>2013</v>
      </c>
      <c r="D179">
        <f t="shared" si="214"/>
        <v>2014</v>
      </c>
      <c r="E179">
        <f t="shared" si="214"/>
        <v>2015</v>
      </c>
      <c r="F179">
        <f t="shared" si="214"/>
        <v>2016</v>
      </c>
      <c r="G179">
        <f t="shared" si="214"/>
        <v>2017</v>
      </c>
      <c r="H179">
        <f t="shared" si="214"/>
        <v>2018</v>
      </c>
      <c r="I179">
        <f t="shared" si="214"/>
        <v>2019</v>
      </c>
      <c r="J179">
        <f t="shared" si="214"/>
        <v>2020</v>
      </c>
      <c r="K179">
        <v>2021</v>
      </c>
      <c r="L179">
        <v>2022</v>
      </c>
    </row>
    <row r="180" spans="1:12" x14ac:dyDescent="0.25">
      <c r="A180" t="s">
        <v>60</v>
      </c>
      <c r="B180" s="5">
        <v>58879</v>
      </c>
      <c r="C180" s="5">
        <v>59419</v>
      </c>
      <c r="D180" s="5">
        <v>59802</v>
      </c>
      <c r="E180" s="5">
        <v>60231</v>
      </c>
      <c r="F180" s="5">
        <v>60475</v>
      </c>
      <c r="G180" s="5">
        <v>60902</v>
      </c>
      <c r="H180" s="5">
        <v>61410</v>
      </c>
      <c r="I180" s="5">
        <v>61957</v>
      </c>
      <c r="J180" s="5">
        <v>62749</v>
      </c>
      <c r="K180" s="2">
        <f>AO66</f>
        <v>63130</v>
      </c>
      <c r="L180" s="5">
        <f>AS66</f>
        <v>63178</v>
      </c>
    </row>
    <row r="181" spans="1:12" x14ac:dyDescent="0.25">
      <c r="A181" t="s">
        <v>61</v>
      </c>
      <c r="B181" s="5">
        <v>8268</v>
      </c>
      <c r="C181" s="5">
        <v>8313</v>
      </c>
      <c r="D181" s="5">
        <v>8300</v>
      </c>
      <c r="E181" s="5">
        <v>8235</v>
      </c>
      <c r="F181" s="5">
        <v>8356</v>
      </c>
      <c r="G181" s="5">
        <v>8436</v>
      </c>
      <c r="H181" s="5">
        <v>8489</v>
      </c>
      <c r="I181" s="5">
        <v>8594</v>
      </c>
      <c r="J181" s="5">
        <v>8706</v>
      </c>
      <c r="K181" s="2">
        <f t="shared" ref="K181:K186" si="215">AO67</f>
        <v>8801</v>
      </c>
      <c r="L181" s="5">
        <f t="shared" ref="L181:L184" si="216">AS67</f>
        <v>8850</v>
      </c>
    </row>
    <row r="182" spans="1:12" x14ac:dyDescent="0.25">
      <c r="A182" t="s">
        <v>62</v>
      </c>
      <c r="B182" s="5">
        <v>1434</v>
      </c>
      <c r="C182" s="5">
        <v>1504</v>
      </c>
      <c r="D182" s="5">
        <v>1589</v>
      </c>
      <c r="E182" s="5">
        <v>1699</v>
      </c>
      <c r="F182" s="5">
        <v>1675</v>
      </c>
      <c r="G182" s="5">
        <v>1650</v>
      </c>
      <c r="H182" s="5">
        <v>1595</v>
      </c>
      <c r="I182" s="5">
        <v>1594</v>
      </c>
      <c r="J182" s="5">
        <v>1482</v>
      </c>
      <c r="K182" s="2">
        <f t="shared" si="215"/>
        <v>1493</v>
      </c>
      <c r="L182" s="5">
        <f t="shared" si="216"/>
        <v>1542</v>
      </c>
    </row>
    <row r="183" spans="1:12" x14ac:dyDescent="0.25">
      <c r="A183" t="s">
        <v>63</v>
      </c>
      <c r="B183" s="5">
        <v>135</v>
      </c>
      <c r="C183" s="5">
        <v>133</v>
      </c>
      <c r="D183" s="5">
        <v>137</v>
      </c>
      <c r="E183" s="5">
        <v>150</v>
      </c>
      <c r="F183" s="5">
        <v>142</v>
      </c>
      <c r="G183" s="5">
        <v>139</v>
      </c>
      <c r="H183" s="5">
        <v>152</v>
      </c>
      <c r="I183" s="5">
        <v>151</v>
      </c>
      <c r="J183" s="5">
        <v>146</v>
      </c>
      <c r="K183" s="2">
        <f t="shared" si="215"/>
        <v>145</v>
      </c>
      <c r="L183" s="5">
        <f t="shared" si="216"/>
        <v>145</v>
      </c>
    </row>
    <row r="184" spans="1:12" x14ac:dyDescent="0.25">
      <c r="A184" t="s">
        <v>58</v>
      </c>
      <c r="B184" s="5">
        <v>206</v>
      </c>
      <c r="C184" s="5">
        <v>208</v>
      </c>
      <c r="D184" s="5">
        <v>214</v>
      </c>
      <c r="E184" s="5">
        <v>218</v>
      </c>
      <c r="F184" s="5">
        <v>224</v>
      </c>
      <c r="G184" s="5">
        <v>225</v>
      </c>
      <c r="H184" s="5">
        <v>229</v>
      </c>
      <c r="I184" s="5">
        <v>226</v>
      </c>
      <c r="J184" s="5">
        <v>221</v>
      </c>
      <c r="K184" s="2">
        <f t="shared" si="215"/>
        <v>219</v>
      </c>
      <c r="L184" s="5">
        <f t="shared" si="216"/>
        <v>218</v>
      </c>
    </row>
    <row r="185" spans="1:12" x14ac:dyDescent="0.25">
      <c r="A185" t="s">
        <v>64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/>
      <c r="I185" s="5"/>
      <c r="J185" s="5"/>
    </row>
    <row r="186" spans="1:12" x14ac:dyDescent="0.25">
      <c r="A186" t="s">
        <v>65</v>
      </c>
      <c r="B186" s="5">
        <v>68922</v>
      </c>
      <c r="C186" s="5">
        <v>69577</v>
      </c>
      <c r="D186" s="5">
        <v>70042</v>
      </c>
      <c r="E186" s="5">
        <v>70533</v>
      </c>
      <c r="F186" s="5">
        <v>70872</v>
      </c>
      <c r="G186" s="5">
        <v>71352</v>
      </c>
      <c r="H186" s="5">
        <v>71875</v>
      </c>
      <c r="I186" s="5">
        <v>72522</v>
      </c>
      <c r="J186" s="5">
        <v>73304</v>
      </c>
      <c r="K186" s="12">
        <f t="shared" si="215"/>
        <v>73788</v>
      </c>
      <c r="L186" s="5">
        <v>73933</v>
      </c>
    </row>
    <row r="187" spans="1:12" x14ac:dyDescent="0.25">
      <c r="B187" s="1" t="s">
        <v>2</v>
      </c>
      <c r="C187" s="1" t="s">
        <v>2</v>
      </c>
      <c r="D187" s="1" t="s">
        <v>2</v>
      </c>
      <c r="E187" s="1" t="s">
        <v>2</v>
      </c>
      <c r="F187" s="1" t="s">
        <v>2</v>
      </c>
      <c r="G187" s="2" t="s">
        <v>2</v>
      </c>
      <c r="H187" s="2" t="s">
        <v>2</v>
      </c>
      <c r="I187" s="2" t="s">
        <v>2</v>
      </c>
      <c r="J187" s="2" t="s">
        <v>2</v>
      </c>
    </row>
    <row r="188" spans="1:12" x14ac:dyDescent="0.25">
      <c r="A188" t="s">
        <v>51</v>
      </c>
      <c r="B188" s="1"/>
      <c r="C188" s="1"/>
      <c r="D188" s="1"/>
      <c r="E188" s="1"/>
      <c r="F188" s="1"/>
      <c r="G188" s="2"/>
      <c r="H188" s="2"/>
      <c r="I188" s="2"/>
      <c r="J188" s="2"/>
    </row>
    <row r="189" spans="1:12" x14ac:dyDescent="0.25">
      <c r="A189" t="s">
        <v>3</v>
      </c>
      <c r="B189">
        <v>2012</v>
      </c>
      <c r="C189">
        <f t="shared" ref="C189:J189" si="217">B189+1</f>
        <v>2013</v>
      </c>
      <c r="D189">
        <f t="shared" si="217"/>
        <v>2014</v>
      </c>
      <c r="E189">
        <f t="shared" si="217"/>
        <v>2015</v>
      </c>
      <c r="F189">
        <f t="shared" si="217"/>
        <v>2016</v>
      </c>
      <c r="G189">
        <f t="shared" si="217"/>
        <v>2017</v>
      </c>
      <c r="H189">
        <f t="shared" si="217"/>
        <v>2018</v>
      </c>
      <c r="I189">
        <f t="shared" si="217"/>
        <v>2019</v>
      </c>
      <c r="J189">
        <f t="shared" si="217"/>
        <v>2020</v>
      </c>
      <c r="K189">
        <v>2021</v>
      </c>
      <c r="L189">
        <v>2022</v>
      </c>
    </row>
    <row r="190" spans="1:12" x14ac:dyDescent="0.25">
      <c r="A190" t="s">
        <v>7</v>
      </c>
      <c r="B190" s="3">
        <f>B174/B180</f>
        <v>2.7174374564785408E-4</v>
      </c>
      <c r="C190" s="3">
        <f t="shared" ref="C190:J190" si="218">C174/C180</f>
        <v>4.8805937494740738E-4</v>
      </c>
      <c r="D190" s="3">
        <f t="shared" si="218"/>
        <v>5.8526470686599114E-4</v>
      </c>
      <c r="E190" s="3">
        <f t="shared" si="218"/>
        <v>6.4750709767395526E-4</v>
      </c>
      <c r="F190" s="3">
        <f t="shared" si="218"/>
        <v>8.5985944605208766E-4</v>
      </c>
      <c r="G190" s="3">
        <f t="shared" si="218"/>
        <v>4.2691537223736491E-3</v>
      </c>
      <c r="H190" s="3">
        <f t="shared" si="218"/>
        <v>4.022146230255659E-3</v>
      </c>
      <c r="I190" s="3">
        <f t="shared" si="218"/>
        <v>4.1641783817809126E-3</v>
      </c>
      <c r="J190" s="3">
        <f t="shared" si="218"/>
        <v>4.3666034518478379E-3</v>
      </c>
      <c r="K190" s="3">
        <f t="shared" ref="K190:L190" si="219">K174/K180</f>
        <v>4.4511325835577377E-3</v>
      </c>
      <c r="L190" s="3">
        <f t="shared" si="219"/>
        <v>5.2233372376460164E-3</v>
      </c>
    </row>
    <row r="191" spans="1:12" x14ac:dyDescent="0.25">
      <c r="A191" t="s">
        <v>8</v>
      </c>
      <c r="B191" s="3">
        <f t="shared" ref="B191:J191" si="220">B175/B181</f>
        <v>0</v>
      </c>
      <c r="C191" s="3">
        <f t="shared" si="220"/>
        <v>0</v>
      </c>
      <c r="D191" s="3">
        <f t="shared" si="220"/>
        <v>0</v>
      </c>
      <c r="E191" s="3">
        <f t="shared" si="220"/>
        <v>0</v>
      </c>
      <c r="F191" s="3">
        <f t="shared" si="220"/>
        <v>0</v>
      </c>
      <c r="G191" s="3">
        <f t="shared" si="220"/>
        <v>0</v>
      </c>
      <c r="H191" s="3">
        <f t="shared" si="220"/>
        <v>0</v>
      </c>
      <c r="I191" s="3">
        <f t="shared" si="220"/>
        <v>0</v>
      </c>
      <c r="J191" s="3">
        <f t="shared" si="220"/>
        <v>0</v>
      </c>
      <c r="K191" s="3">
        <f t="shared" ref="K191:L191" si="221">K175/K181</f>
        <v>0</v>
      </c>
      <c r="L191" s="3">
        <f t="shared" si="221"/>
        <v>0</v>
      </c>
    </row>
    <row r="192" spans="1:12" x14ac:dyDescent="0.25">
      <c r="A192" t="s">
        <v>9</v>
      </c>
      <c r="B192" s="3">
        <f t="shared" ref="B192:J192" si="222">B176/B182</f>
        <v>2.6499302649930265E-2</v>
      </c>
      <c r="C192" s="3">
        <f t="shared" si="222"/>
        <v>2.5930851063829786E-2</v>
      </c>
      <c r="D192" s="3">
        <f t="shared" si="222"/>
        <v>2.2655758338577723E-2</v>
      </c>
      <c r="E192" s="3">
        <f t="shared" si="222"/>
        <v>2.0011771630370805E-2</v>
      </c>
      <c r="F192" s="3">
        <f t="shared" si="222"/>
        <v>2.208955223880597E-2</v>
      </c>
      <c r="G192" s="3">
        <f t="shared" si="222"/>
        <v>2.4242424242424242E-2</v>
      </c>
      <c r="H192" s="3">
        <f t="shared" si="222"/>
        <v>2.5078369905956112E-2</v>
      </c>
      <c r="I192" s="3">
        <f t="shared" si="222"/>
        <v>2.258469259723965E-2</v>
      </c>
      <c r="J192" s="3">
        <f t="shared" si="222"/>
        <v>2.1592442645074223E-2</v>
      </c>
      <c r="K192" s="3">
        <f t="shared" ref="K192:L192" si="223">K176/K182</f>
        <v>2.3442732752846619E-2</v>
      </c>
      <c r="L192" s="3">
        <f t="shared" si="223"/>
        <v>2.2697795071335927E-2</v>
      </c>
    </row>
    <row r="193" spans="1:12" x14ac:dyDescent="0.25">
      <c r="A193" t="s">
        <v>12</v>
      </c>
      <c r="B193" s="3">
        <f>B177/B183</f>
        <v>5.9259259259259262E-2</v>
      </c>
      <c r="C193" s="3">
        <f t="shared" ref="C193:J193" si="224">C177/C183</f>
        <v>6.7669172932330823E-2</v>
      </c>
      <c r="D193" s="3">
        <f t="shared" si="224"/>
        <v>6.569343065693431E-2</v>
      </c>
      <c r="E193" s="3">
        <f t="shared" si="224"/>
        <v>0.08</v>
      </c>
      <c r="F193" s="3">
        <f t="shared" si="224"/>
        <v>8.4507042253521125E-2</v>
      </c>
      <c r="G193" s="3">
        <f t="shared" si="224"/>
        <v>8.6330935251798566E-2</v>
      </c>
      <c r="H193" s="3">
        <f t="shared" si="224"/>
        <v>7.8947368421052627E-2</v>
      </c>
      <c r="I193" s="3">
        <f t="shared" si="224"/>
        <v>9.9337748344370855E-2</v>
      </c>
      <c r="J193" s="3">
        <f t="shared" si="224"/>
        <v>8.2191780821917804E-2</v>
      </c>
      <c r="K193" s="3">
        <f t="shared" ref="K193:L193" si="225">K177/K183</f>
        <v>8.2758620689655171E-2</v>
      </c>
      <c r="L193" s="3">
        <f t="shared" si="225"/>
        <v>8.2758620689655171E-2</v>
      </c>
    </row>
    <row r="194" spans="1:12" x14ac:dyDescent="0.25">
      <c r="A194" t="s">
        <v>76</v>
      </c>
      <c r="B194" s="3">
        <f>SUM(B174:B177)/SUM(B180:B185)</f>
        <v>8.9956762717274602E-4</v>
      </c>
      <c r="C194" s="3">
        <f t="shared" ref="C194:J194" si="226">SUM(C174:C177)/SUM(C180:C185)</f>
        <v>1.1066875547954065E-3</v>
      </c>
      <c r="D194" s="3">
        <f t="shared" si="226"/>
        <v>1.142171839753291E-3</v>
      </c>
      <c r="E194" s="3">
        <f t="shared" si="226"/>
        <v>1.2051096649795131E-3</v>
      </c>
      <c r="F194" s="3">
        <f t="shared" si="226"/>
        <v>1.4251044135906988E-3</v>
      </c>
      <c r="G194" s="3">
        <f t="shared" si="226"/>
        <v>4.372687521022536E-3</v>
      </c>
      <c r="H194" s="3">
        <f t="shared" si="226"/>
        <v>4.1599999999999996E-3</v>
      </c>
      <c r="I194" s="3">
        <f t="shared" si="226"/>
        <v>4.2607760403739559E-3</v>
      </c>
      <c r="J194" s="3">
        <f t="shared" si="226"/>
        <v>4.3380988759140022E-3</v>
      </c>
      <c r="K194" s="3">
        <f t="shared" ref="K194:L194" si="227">SUM(K174:K177)/SUM(K180:K185)</f>
        <v>4.4451672358649099E-3</v>
      </c>
      <c r="L194" s="3">
        <f t="shared" si="227"/>
        <v>5.0992114482031024E-3</v>
      </c>
    </row>
    <row r="195" spans="1:12" x14ac:dyDescent="0.25">
      <c r="B195" s="3"/>
      <c r="C195" s="3"/>
      <c r="D195" s="3"/>
      <c r="E195" s="3"/>
      <c r="F195" s="3"/>
      <c r="G195" s="3"/>
      <c r="H195" s="3"/>
      <c r="I195" s="3"/>
      <c r="J195" s="3"/>
    </row>
    <row r="196" spans="1:12" x14ac:dyDescent="0.25">
      <c r="A196" s="6" t="s">
        <v>71</v>
      </c>
      <c r="B196">
        <v>2012</v>
      </c>
      <c r="C196">
        <f t="shared" ref="C196:J196" si="228">B196+1</f>
        <v>2013</v>
      </c>
      <c r="D196">
        <f t="shared" si="228"/>
        <v>2014</v>
      </c>
      <c r="E196">
        <f t="shared" si="228"/>
        <v>2015</v>
      </c>
      <c r="F196">
        <f t="shared" si="228"/>
        <v>2016</v>
      </c>
      <c r="G196">
        <f t="shared" si="228"/>
        <v>2017</v>
      </c>
      <c r="H196">
        <f t="shared" si="228"/>
        <v>2018</v>
      </c>
      <c r="I196">
        <f t="shared" si="228"/>
        <v>2019</v>
      </c>
      <c r="J196">
        <f t="shared" si="228"/>
        <v>2020</v>
      </c>
      <c r="K196">
        <v>2021</v>
      </c>
      <c r="L196">
        <v>2022</v>
      </c>
    </row>
    <row r="197" spans="1:12" x14ac:dyDescent="0.25">
      <c r="A197" s="6" t="s">
        <v>72</v>
      </c>
      <c r="B197" s="3"/>
      <c r="C197" s="3"/>
      <c r="D197" s="3"/>
      <c r="E197" s="3"/>
      <c r="F197" s="3"/>
      <c r="G197" s="3"/>
      <c r="H197" s="3"/>
      <c r="I197" s="8">
        <v>194</v>
      </c>
      <c r="J197" s="8">
        <v>237</v>
      </c>
      <c r="K197" s="2">
        <f>AO83</f>
        <v>12374</v>
      </c>
      <c r="L197" s="2">
        <f>AS83</f>
        <v>39686</v>
      </c>
    </row>
    <row r="198" spans="1:12" x14ac:dyDescent="0.25">
      <c r="A198" s="6" t="s">
        <v>73</v>
      </c>
      <c r="B198" s="3"/>
      <c r="C198" s="3"/>
      <c r="D198" s="3"/>
      <c r="E198" s="3"/>
      <c r="F198" s="3"/>
      <c r="G198" s="3"/>
      <c r="H198" s="3"/>
      <c r="I198" s="3">
        <f>I197/I186</f>
        <v>2.6750503295551696E-3</v>
      </c>
      <c r="J198" s="3">
        <f>J197/J186</f>
        <v>3.2331114263887371E-3</v>
      </c>
      <c r="K198" s="3">
        <f>K197/K186</f>
        <v>0.16769664444083049</v>
      </c>
      <c r="L198" s="3">
        <f>L197/L186</f>
        <v>0.53678330380209105</v>
      </c>
    </row>
    <row r="199" spans="1:12" x14ac:dyDescent="0.25">
      <c r="B199" s="3"/>
      <c r="C199" s="3"/>
      <c r="D199" s="3"/>
      <c r="E199" s="3"/>
      <c r="F199" s="3"/>
      <c r="G199" s="3"/>
      <c r="H199" s="3"/>
      <c r="I199" s="3"/>
      <c r="J199" s="3"/>
    </row>
    <row r="200" spans="1:12" x14ac:dyDescent="0.25">
      <c r="A200" s="4" t="s">
        <v>68</v>
      </c>
      <c r="B200" s="3"/>
      <c r="C200" s="3"/>
      <c r="D200" s="3"/>
      <c r="E200" s="3"/>
      <c r="F200" s="3"/>
      <c r="G200" s="3"/>
      <c r="H200" s="3"/>
      <c r="I200" s="3"/>
      <c r="J200" s="3"/>
    </row>
    <row r="201" spans="1:12" x14ac:dyDescent="0.25">
      <c r="A201" t="s">
        <v>0</v>
      </c>
      <c r="B201">
        <v>2012</v>
      </c>
      <c r="C201">
        <f t="shared" ref="C201:J201" si="229">B201+1</f>
        <v>2013</v>
      </c>
      <c r="D201">
        <f t="shared" si="229"/>
        <v>2014</v>
      </c>
      <c r="E201">
        <f t="shared" si="229"/>
        <v>2015</v>
      </c>
      <c r="F201">
        <f t="shared" si="229"/>
        <v>2016</v>
      </c>
      <c r="G201">
        <f t="shared" si="229"/>
        <v>2017</v>
      </c>
      <c r="H201">
        <f t="shared" si="229"/>
        <v>2018</v>
      </c>
      <c r="I201">
        <f t="shared" si="229"/>
        <v>2019</v>
      </c>
      <c r="J201">
        <f t="shared" si="229"/>
        <v>2020</v>
      </c>
      <c r="K201">
        <v>2021</v>
      </c>
      <c r="L201">
        <v>2022</v>
      </c>
    </row>
    <row r="202" spans="1:12" x14ac:dyDescent="0.25">
      <c r="A202" t="s">
        <v>7</v>
      </c>
      <c r="B202" s="8">
        <f t="shared" ref="B202:J202" si="230">SUM(B146,B174,B118)</f>
        <v>168</v>
      </c>
      <c r="C202" s="8">
        <f t="shared" si="230"/>
        <v>277</v>
      </c>
      <c r="D202" s="8">
        <f t="shared" si="230"/>
        <v>370</v>
      </c>
      <c r="E202" s="8">
        <f t="shared" si="230"/>
        <v>444</v>
      </c>
      <c r="F202" s="8">
        <f t="shared" si="230"/>
        <v>489</v>
      </c>
      <c r="G202" s="8">
        <f t="shared" si="230"/>
        <v>2652</v>
      </c>
      <c r="H202" s="8">
        <f t="shared" si="230"/>
        <v>2546</v>
      </c>
      <c r="I202" s="8">
        <f t="shared" si="230"/>
        <v>2709</v>
      </c>
      <c r="J202" s="8">
        <f t="shared" si="230"/>
        <v>2885</v>
      </c>
      <c r="K202" s="8">
        <f t="shared" ref="K202:L202" si="231">SUM(K146,K174,K118)</f>
        <v>2990</v>
      </c>
      <c r="L202" s="8">
        <f t="shared" si="231"/>
        <v>3325</v>
      </c>
    </row>
    <row r="203" spans="1:12" x14ac:dyDescent="0.25">
      <c r="A203" t="s">
        <v>8</v>
      </c>
      <c r="B203" s="8">
        <f t="shared" ref="B203:J203" si="232">SUM(B147,B175,B119)</f>
        <v>10</v>
      </c>
      <c r="C203" s="8">
        <f t="shared" si="232"/>
        <v>12</v>
      </c>
      <c r="D203" s="8">
        <f t="shared" si="232"/>
        <v>12</v>
      </c>
      <c r="E203" s="8">
        <f t="shared" si="232"/>
        <v>9</v>
      </c>
      <c r="F203" s="8">
        <f t="shared" si="232"/>
        <v>4</v>
      </c>
      <c r="G203" s="8">
        <f t="shared" si="232"/>
        <v>4</v>
      </c>
      <c r="H203" s="8">
        <f t="shared" si="232"/>
        <v>0</v>
      </c>
      <c r="I203" s="8">
        <f t="shared" si="232"/>
        <v>1</v>
      </c>
      <c r="J203" s="8">
        <f t="shared" si="232"/>
        <v>6</v>
      </c>
      <c r="K203" s="8">
        <f t="shared" ref="K203:L203" si="233">SUM(K147,K175,K119)</f>
        <v>7</v>
      </c>
      <c r="L203" s="8">
        <f t="shared" si="233"/>
        <v>11</v>
      </c>
    </row>
    <row r="204" spans="1:12" x14ac:dyDescent="0.25">
      <c r="A204" t="s">
        <v>9</v>
      </c>
      <c r="B204" s="8">
        <f t="shared" ref="B204:J204" si="234">SUM(B148,B176,B120)</f>
        <v>113</v>
      </c>
      <c r="C204" s="8">
        <f t="shared" si="234"/>
        <v>114</v>
      </c>
      <c r="D204" s="8">
        <f t="shared" si="234"/>
        <v>117</v>
      </c>
      <c r="E204" s="8">
        <f t="shared" si="234"/>
        <v>115</v>
      </c>
      <c r="F204" s="8">
        <f t="shared" si="234"/>
        <v>113</v>
      </c>
      <c r="G204" s="8">
        <f t="shared" si="234"/>
        <v>116</v>
      </c>
      <c r="H204" s="8">
        <f t="shared" si="234"/>
        <v>112</v>
      </c>
      <c r="I204" s="8">
        <f t="shared" si="234"/>
        <v>115</v>
      </c>
      <c r="J204" s="8">
        <f t="shared" si="234"/>
        <v>116</v>
      </c>
      <c r="K204" s="8">
        <f t="shared" ref="K204:L204" si="235">SUM(K148,K176,K120)</f>
        <v>118</v>
      </c>
      <c r="L204" s="8">
        <f t="shared" si="235"/>
        <v>152</v>
      </c>
    </row>
    <row r="205" spans="1:12" x14ac:dyDescent="0.25">
      <c r="A205" t="s">
        <v>12</v>
      </c>
      <c r="B205" s="8">
        <f t="shared" ref="B205:J205" si="236">SUM(B149,B177,B121)</f>
        <v>27</v>
      </c>
      <c r="C205" s="8">
        <f t="shared" si="236"/>
        <v>28</v>
      </c>
      <c r="D205" s="8">
        <f t="shared" si="236"/>
        <v>28</v>
      </c>
      <c r="E205" s="8">
        <f t="shared" si="236"/>
        <v>34</v>
      </c>
      <c r="F205" s="8">
        <f t="shared" si="236"/>
        <v>35</v>
      </c>
      <c r="G205" s="8">
        <f t="shared" si="236"/>
        <v>34</v>
      </c>
      <c r="H205" s="8">
        <f t="shared" si="236"/>
        <v>30</v>
      </c>
      <c r="I205" s="8">
        <f t="shared" si="236"/>
        <v>35</v>
      </c>
      <c r="J205" s="8">
        <f t="shared" si="236"/>
        <v>28</v>
      </c>
      <c r="K205" s="8">
        <f t="shared" ref="K205:L205" si="237">SUM(K149,K177,K121)</f>
        <v>30</v>
      </c>
      <c r="L205" s="8">
        <f t="shared" si="237"/>
        <v>31</v>
      </c>
    </row>
    <row r="206" spans="1:12" x14ac:dyDescent="0.25">
      <c r="B206" s="3"/>
      <c r="C206" s="3"/>
      <c r="D206" s="3"/>
      <c r="E206" s="3"/>
      <c r="F206" s="3"/>
      <c r="G206" s="3"/>
      <c r="H206" s="3"/>
      <c r="I206" s="3"/>
      <c r="J206" s="3"/>
    </row>
    <row r="207" spans="1:12" x14ac:dyDescent="0.25">
      <c r="A207" t="s">
        <v>53</v>
      </c>
      <c r="B207">
        <v>2012</v>
      </c>
      <c r="C207">
        <f t="shared" ref="C207:J207" si="238">B207+1</f>
        <v>2013</v>
      </c>
      <c r="D207">
        <f t="shared" si="238"/>
        <v>2014</v>
      </c>
      <c r="E207">
        <f t="shared" si="238"/>
        <v>2015</v>
      </c>
      <c r="F207">
        <f t="shared" si="238"/>
        <v>2016</v>
      </c>
      <c r="G207">
        <f t="shared" si="238"/>
        <v>2017</v>
      </c>
      <c r="H207">
        <f t="shared" si="238"/>
        <v>2018</v>
      </c>
      <c r="I207">
        <f t="shared" si="238"/>
        <v>2019</v>
      </c>
      <c r="J207">
        <f t="shared" si="238"/>
        <v>2020</v>
      </c>
      <c r="K207">
        <v>2021</v>
      </c>
      <c r="L207">
        <v>2022</v>
      </c>
    </row>
    <row r="208" spans="1:12" x14ac:dyDescent="0.25">
      <c r="A208" t="s">
        <v>60</v>
      </c>
      <c r="B208" s="8">
        <f t="shared" ref="B208:J208" si="239">SUM(B180,B153,B124)</f>
        <v>392025</v>
      </c>
      <c r="C208" s="8">
        <f t="shared" si="239"/>
        <v>394910</v>
      </c>
      <c r="D208" s="8">
        <f t="shared" si="239"/>
        <v>398256</v>
      </c>
      <c r="E208" s="8">
        <f t="shared" si="239"/>
        <v>400655</v>
      </c>
      <c r="F208" s="8">
        <f t="shared" si="239"/>
        <v>402818</v>
      </c>
      <c r="G208" s="8">
        <f t="shared" si="239"/>
        <v>406241</v>
      </c>
      <c r="H208" s="8">
        <f t="shared" si="239"/>
        <v>407505</v>
      </c>
      <c r="I208" s="8">
        <f t="shared" si="239"/>
        <v>409689</v>
      </c>
      <c r="J208" s="8">
        <f t="shared" si="239"/>
        <v>412484</v>
      </c>
      <c r="K208" s="8">
        <f t="shared" ref="K208:L208" si="240">SUM(K180,K153,K124)</f>
        <v>414713</v>
      </c>
      <c r="L208" s="8">
        <f t="shared" si="240"/>
        <v>413744</v>
      </c>
    </row>
    <row r="209" spans="1:12" x14ac:dyDescent="0.25">
      <c r="A209" t="s">
        <v>61</v>
      </c>
      <c r="B209" s="8">
        <f t="shared" ref="B209:J209" si="241">SUM(B181,B154,B125)</f>
        <v>44383</v>
      </c>
      <c r="C209" s="8">
        <f t="shared" si="241"/>
        <v>44850</v>
      </c>
      <c r="D209" s="8">
        <f t="shared" si="241"/>
        <v>45580</v>
      </c>
      <c r="E209" s="8">
        <f t="shared" si="241"/>
        <v>44934</v>
      </c>
      <c r="F209" s="8">
        <f t="shared" si="241"/>
        <v>45155</v>
      </c>
      <c r="G209" s="8">
        <f t="shared" si="241"/>
        <v>43815</v>
      </c>
      <c r="H209" s="8">
        <f t="shared" si="241"/>
        <v>43601</v>
      </c>
      <c r="I209" s="8">
        <f t="shared" si="241"/>
        <v>43763</v>
      </c>
      <c r="J209" s="8">
        <f t="shared" si="241"/>
        <v>44023</v>
      </c>
      <c r="K209" s="8">
        <f t="shared" ref="K209:L209" si="242">SUM(K181,K154,K125)</f>
        <v>44653</v>
      </c>
      <c r="L209" s="8">
        <f t="shared" si="242"/>
        <v>44631</v>
      </c>
    </row>
    <row r="210" spans="1:12" x14ac:dyDescent="0.25">
      <c r="A210" t="s">
        <v>62</v>
      </c>
      <c r="B210" s="8">
        <f t="shared" ref="B210:J210" si="243">SUM(B182,B155,B126)</f>
        <v>10375</v>
      </c>
      <c r="C210" s="8">
        <f t="shared" si="243"/>
        <v>10534</v>
      </c>
      <c r="D210" s="8">
        <f t="shared" si="243"/>
        <v>10113</v>
      </c>
      <c r="E210" s="8">
        <f t="shared" si="243"/>
        <v>10713</v>
      </c>
      <c r="F210" s="8">
        <f t="shared" si="243"/>
        <v>10708</v>
      </c>
      <c r="G210" s="8">
        <f t="shared" si="243"/>
        <v>10691</v>
      </c>
      <c r="H210" s="8">
        <f t="shared" si="243"/>
        <v>10472</v>
      </c>
      <c r="I210" s="8">
        <f t="shared" si="243"/>
        <v>10468</v>
      </c>
      <c r="J210" s="8">
        <f t="shared" si="243"/>
        <v>10011</v>
      </c>
      <c r="K210" s="8">
        <f t="shared" ref="K210:L210" si="244">SUM(K182,K155,K126)</f>
        <v>9718</v>
      </c>
      <c r="L210" s="8">
        <f t="shared" si="244"/>
        <v>9778</v>
      </c>
    </row>
    <row r="211" spans="1:12" x14ac:dyDescent="0.25">
      <c r="A211" t="s">
        <v>63</v>
      </c>
      <c r="B211" s="8">
        <f t="shared" ref="B211:J211" si="245">SUM(B183,B156,B127)</f>
        <v>581</v>
      </c>
      <c r="C211" s="8">
        <f t="shared" si="245"/>
        <v>559</v>
      </c>
      <c r="D211" s="8">
        <f t="shared" si="245"/>
        <v>598</v>
      </c>
      <c r="E211" s="8">
        <f t="shared" si="245"/>
        <v>661</v>
      </c>
      <c r="F211" s="8">
        <f t="shared" si="245"/>
        <v>672</v>
      </c>
      <c r="G211" s="8">
        <f t="shared" si="245"/>
        <v>658</v>
      </c>
      <c r="H211" s="8">
        <f t="shared" si="245"/>
        <v>698</v>
      </c>
      <c r="I211" s="8">
        <f t="shared" si="245"/>
        <v>702</v>
      </c>
      <c r="J211" s="8">
        <f t="shared" si="245"/>
        <v>695</v>
      </c>
      <c r="K211" s="8">
        <f t="shared" ref="K211:L211" si="246">SUM(K183,K156,K127)</f>
        <v>700</v>
      </c>
      <c r="L211" s="8">
        <f t="shared" si="246"/>
        <v>699</v>
      </c>
    </row>
    <row r="212" spans="1:12" x14ac:dyDescent="0.25">
      <c r="A212" t="s">
        <v>58</v>
      </c>
      <c r="B212" s="8">
        <f t="shared" ref="B212:J212" si="247">SUM(B184,B157,B128)</f>
        <v>879</v>
      </c>
      <c r="C212" s="8">
        <f t="shared" si="247"/>
        <v>889</v>
      </c>
      <c r="D212" s="8">
        <f t="shared" si="247"/>
        <v>869</v>
      </c>
      <c r="E212" s="8">
        <f t="shared" si="247"/>
        <v>837</v>
      </c>
      <c r="F212" s="8">
        <f t="shared" si="247"/>
        <v>809</v>
      </c>
      <c r="G212" s="8">
        <f t="shared" si="247"/>
        <v>820</v>
      </c>
      <c r="H212" s="8">
        <f t="shared" si="247"/>
        <v>813</v>
      </c>
      <c r="I212" s="8">
        <f t="shared" si="247"/>
        <v>844</v>
      </c>
      <c r="J212" s="8">
        <f t="shared" si="247"/>
        <v>826</v>
      </c>
      <c r="K212" s="8">
        <f t="shared" ref="K212:L212" si="248">SUM(K184,K157,K128)</f>
        <v>828</v>
      </c>
      <c r="L212" s="8">
        <f t="shared" si="248"/>
        <v>816</v>
      </c>
    </row>
    <row r="213" spans="1:12" x14ac:dyDescent="0.25">
      <c r="A213" t="s">
        <v>59</v>
      </c>
      <c r="B213" s="8">
        <f>SUM(B208:B212)</f>
        <v>448243</v>
      </c>
      <c r="C213" s="8">
        <f t="shared" ref="C213:J213" si="249">SUM(C208:C212)</f>
        <v>451742</v>
      </c>
      <c r="D213" s="8">
        <f t="shared" si="249"/>
        <v>455416</v>
      </c>
      <c r="E213" s="8">
        <f t="shared" si="249"/>
        <v>457800</v>
      </c>
      <c r="F213" s="8">
        <f t="shared" si="249"/>
        <v>460162</v>
      </c>
      <c r="G213" s="8">
        <f t="shared" si="249"/>
        <v>462225</v>
      </c>
      <c r="H213" s="8">
        <f t="shared" si="249"/>
        <v>463089</v>
      </c>
      <c r="I213" s="8">
        <f t="shared" si="249"/>
        <v>465466</v>
      </c>
      <c r="J213" s="8">
        <f t="shared" si="249"/>
        <v>468039</v>
      </c>
      <c r="K213" s="8">
        <f>SUM(K208:K212)</f>
        <v>470612</v>
      </c>
      <c r="L213" s="8">
        <f>SUM(L208:L212)</f>
        <v>469668</v>
      </c>
    </row>
    <row r="214" spans="1:12" x14ac:dyDescent="0.25">
      <c r="B214" s="3"/>
      <c r="C214" s="3"/>
      <c r="D214" s="3"/>
      <c r="E214" s="3"/>
      <c r="F214" s="3"/>
      <c r="G214" s="3"/>
      <c r="H214" s="3"/>
      <c r="I214" s="3"/>
      <c r="J214" s="3"/>
    </row>
    <row r="215" spans="1:12" x14ac:dyDescent="0.25">
      <c r="A215" t="s">
        <v>70</v>
      </c>
      <c r="B215">
        <v>2012</v>
      </c>
      <c r="C215">
        <f t="shared" ref="C215:J215" si="250">B215+1</f>
        <v>2013</v>
      </c>
      <c r="D215">
        <f t="shared" si="250"/>
        <v>2014</v>
      </c>
      <c r="E215">
        <f t="shared" si="250"/>
        <v>2015</v>
      </c>
      <c r="F215">
        <f t="shared" si="250"/>
        <v>2016</v>
      </c>
      <c r="G215">
        <f t="shared" si="250"/>
        <v>2017</v>
      </c>
      <c r="H215">
        <f t="shared" si="250"/>
        <v>2018</v>
      </c>
      <c r="I215">
        <f t="shared" si="250"/>
        <v>2019</v>
      </c>
      <c r="J215">
        <f t="shared" si="250"/>
        <v>2020</v>
      </c>
      <c r="K215">
        <v>2021</v>
      </c>
      <c r="L215">
        <v>2022</v>
      </c>
    </row>
    <row r="216" spans="1:12" x14ac:dyDescent="0.25">
      <c r="A216" t="s">
        <v>7</v>
      </c>
      <c r="B216" s="3">
        <f>B202/B208</f>
        <v>4.2854409795293666E-4</v>
      </c>
      <c r="C216" s="3">
        <f t="shared" ref="C216:J216" si="251">C202/C208</f>
        <v>7.0142564128535618E-4</v>
      </c>
      <c r="D216" s="3">
        <f t="shared" si="251"/>
        <v>9.2905066088144305E-4</v>
      </c>
      <c r="E216" s="3">
        <f t="shared" si="251"/>
        <v>1.1081853464951143E-3</v>
      </c>
      <c r="F216" s="3">
        <f t="shared" si="251"/>
        <v>1.2139477381844903E-3</v>
      </c>
      <c r="G216" s="3">
        <f t="shared" si="251"/>
        <v>6.5281446235116595E-3</v>
      </c>
      <c r="H216" s="3">
        <f t="shared" si="251"/>
        <v>6.247776100906737E-3</v>
      </c>
      <c r="I216" s="3">
        <f t="shared" si="251"/>
        <v>6.6123327694910042E-3</v>
      </c>
      <c r="J216" s="3">
        <f t="shared" si="251"/>
        <v>6.9942106845356424E-3</v>
      </c>
      <c r="K216" s="3">
        <f t="shared" ref="K216:L216" si="252">K202/K208</f>
        <v>7.2098053352559477E-3</v>
      </c>
      <c r="L216" s="3">
        <f t="shared" si="252"/>
        <v>8.036370315944159E-3</v>
      </c>
    </row>
    <row r="217" spans="1:12" x14ac:dyDescent="0.25">
      <c r="A217" t="s">
        <v>8</v>
      </c>
      <c r="B217" s="3">
        <f t="shared" ref="B217:J217" si="253">B203/B209</f>
        <v>2.2531149313926503E-4</v>
      </c>
      <c r="C217" s="3">
        <f t="shared" si="253"/>
        <v>2.6755852842809364E-4</v>
      </c>
      <c r="D217" s="3">
        <f t="shared" si="253"/>
        <v>2.6327336551118914E-4</v>
      </c>
      <c r="E217" s="3">
        <f t="shared" si="253"/>
        <v>2.0029376418747495E-4</v>
      </c>
      <c r="F217" s="3">
        <f t="shared" si="253"/>
        <v>8.8583767024692732E-5</v>
      </c>
      <c r="G217" s="3">
        <f t="shared" si="253"/>
        <v>9.129293620906083E-5</v>
      </c>
      <c r="H217" s="3">
        <f t="shared" si="253"/>
        <v>0</v>
      </c>
      <c r="I217" s="3">
        <f t="shared" si="253"/>
        <v>2.2850353037954437E-5</v>
      </c>
      <c r="J217" s="3">
        <f t="shared" si="253"/>
        <v>1.3629239261295231E-4</v>
      </c>
      <c r="K217" s="3">
        <f t="shared" ref="K217:L217" si="254">K203/K209</f>
        <v>1.5676438313215238E-4</v>
      </c>
      <c r="L217" s="3">
        <f t="shared" si="254"/>
        <v>2.4646546122650178E-4</v>
      </c>
    </row>
    <row r="218" spans="1:12" x14ac:dyDescent="0.25">
      <c r="A218" t="s">
        <v>9</v>
      </c>
      <c r="B218" s="3">
        <f t="shared" ref="B218:J218" si="255">B204/B210</f>
        <v>1.0891566265060241E-2</v>
      </c>
      <c r="C218" s="3">
        <f t="shared" si="255"/>
        <v>1.0822099867097019E-2</v>
      </c>
      <c r="D218" s="3">
        <f t="shared" si="255"/>
        <v>1.156926727973895E-2</v>
      </c>
      <c r="E218" s="3">
        <f t="shared" si="255"/>
        <v>1.0734621487911883E-2</v>
      </c>
      <c r="F218" s="3">
        <f t="shared" si="255"/>
        <v>1.0552857676503548E-2</v>
      </c>
      <c r="G218" s="3">
        <f t="shared" si="255"/>
        <v>1.0850247872041904E-2</v>
      </c>
      <c r="H218" s="3">
        <f t="shared" si="255"/>
        <v>1.06951871657754E-2</v>
      </c>
      <c r="I218" s="3">
        <f t="shared" si="255"/>
        <v>1.0985861673672144E-2</v>
      </c>
      <c r="J218" s="9">
        <f t="shared" si="255"/>
        <v>1.1587254020577364E-2</v>
      </c>
      <c r="K218" s="9">
        <f t="shared" ref="K218:L218" si="256">K204/K210</f>
        <v>1.2142416135007203E-2</v>
      </c>
      <c r="L218" s="9">
        <f t="shared" si="256"/>
        <v>1.5545101247698916E-2</v>
      </c>
    </row>
    <row r="219" spans="1:12" x14ac:dyDescent="0.25">
      <c r="A219" t="s">
        <v>12</v>
      </c>
      <c r="B219" s="3">
        <f t="shared" ref="B219:J219" si="257">B205/B211</f>
        <v>4.6471600688468159E-2</v>
      </c>
      <c r="C219" s="3">
        <f t="shared" si="257"/>
        <v>5.008944543828265E-2</v>
      </c>
      <c r="D219" s="3">
        <f t="shared" si="257"/>
        <v>4.6822742474916385E-2</v>
      </c>
      <c r="E219" s="3">
        <f t="shared" si="257"/>
        <v>5.1437216338880487E-2</v>
      </c>
      <c r="F219" s="3">
        <f t="shared" si="257"/>
        <v>5.2083333333333336E-2</v>
      </c>
      <c r="G219" s="3">
        <f t="shared" si="257"/>
        <v>5.1671732522796353E-2</v>
      </c>
      <c r="H219" s="3">
        <f t="shared" si="257"/>
        <v>4.2979942693409739E-2</v>
      </c>
      <c r="I219" s="3">
        <f t="shared" si="257"/>
        <v>4.9857549857549859E-2</v>
      </c>
      <c r="J219" s="9">
        <f t="shared" si="257"/>
        <v>4.0287769784172658E-2</v>
      </c>
      <c r="K219" s="9">
        <f t="shared" ref="K219:L219" si="258">K205/K211</f>
        <v>4.2857142857142858E-2</v>
      </c>
      <c r="L219" s="9">
        <f t="shared" si="258"/>
        <v>4.4349070100143065E-2</v>
      </c>
    </row>
    <row r="220" spans="1:12" x14ac:dyDescent="0.25">
      <c r="A220" t="s">
        <v>76</v>
      </c>
      <c r="B220" s="3">
        <f>SUM(B202:B205)/SUM(B208:B212)</f>
        <v>7.0943662254625286E-4</v>
      </c>
      <c r="C220" s="3">
        <f t="shared" ref="C220:J220" si="259">SUM(C202:C205)/SUM(C208:C212)</f>
        <v>9.5408441101336604E-4</v>
      </c>
      <c r="D220" s="3">
        <f t="shared" si="259"/>
        <v>1.1571837616596694E-3</v>
      </c>
      <c r="E220" s="3">
        <f t="shared" si="259"/>
        <v>1.3149847094801224E-3</v>
      </c>
      <c r="F220" s="3">
        <f t="shared" si="259"/>
        <v>1.3929876869450324E-3</v>
      </c>
      <c r="G220" s="3">
        <f t="shared" si="259"/>
        <v>6.0706365947320031E-3</v>
      </c>
      <c r="H220" s="3">
        <f t="shared" si="259"/>
        <v>5.804499782979082E-3</v>
      </c>
      <c r="I220" s="3">
        <f t="shared" si="259"/>
        <v>6.1443800406474373E-3</v>
      </c>
      <c r="J220" s="9">
        <f t="shared" si="259"/>
        <v>6.4845023598460814E-3</v>
      </c>
      <c r="K220" s="9">
        <f t="shared" ref="K220:L220" si="260">SUM(K202:K205)/SUM(K208:K212)</f>
        <v>6.6827875192302785E-3</v>
      </c>
      <c r="L220" s="9">
        <f t="shared" si="260"/>
        <v>7.4925266358363777E-3</v>
      </c>
    </row>
    <row r="221" spans="1:12" x14ac:dyDescent="0.25">
      <c r="B221" s="3"/>
      <c r="C221" s="3"/>
      <c r="D221" s="3"/>
      <c r="E221" s="3"/>
      <c r="F221" s="3"/>
      <c r="G221" s="3"/>
      <c r="H221" s="3"/>
      <c r="I221" s="3"/>
      <c r="J221" s="9"/>
    </row>
    <row r="222" spans="1:12" x14ac:dyDescent="0.25">
      <c r="A222" s="4" t="s">
        <v>71</v>
      </c>
      <c r="B222">
        <v>2012</v>
      </c>
      <c r="C222">
        <f t="shared" ref="C222:J222" si="261">B222+1</f>
        <v>2013</v>
      </c>
      <c r="D222">
        <f t="shared" si="261"/>
        <v>2014</v>
      </c>
      <c r="E222">
        <f t="shared" si="261"/>
        <v>2015</v>
      </c>
      <c r="F222">
        <f t="shared" si="261"/>
        <v>2016</v>
      </c>
      <c r="G222">
        <f t="shared" si="261"/>
        <v>2017</v>
      </c>
      <c r="H222">
        <f t="shared" si="261"/>
        <v>2018</v>
      </c>
      <c r="I222">
        <f t="shared" si="261"/>
        <v>2019</v>
      </c>
      <c r="J222" s="10">
        <f t="shared" si="261"/>
        <v>2020</v>
      </c>
      <c r="K222">
        <v>2021</v>
      </c>
      <c r="L222">
        <v>2022</v>
      </c>
    </row>
    <row r="223" spans="1:12" x14ac:dyDescent="0.25">
      <c r="A223" s="6" t="s">
        <v>72</v>
      </c>
      <c r="B223" s="3"/>
      <c r="C223" s="3"/>
      <c r="D223" s="3"/>
      <c r="E223" s="3"/>
      <c r="F223" s="3"/>
      <c r="G223" s="3"/>
      <c r="H223" s="3"/>
      <c r="I223" s="8">
        <f>SUM(I197,I169,I140)</f>
        <v>4843</v>
      </c>
      <c r="J223" s="11">
        <f>SUM(J197,J169,J140)</f>
        <v>7006</v>
      </c>
      <c r="K223" s="11">
        <f>SUM(K197,K169,K140)</f>
        <v>48265</v>
      </c>
      <c r="L223" s="11">
        <f>SUM(L197,L169,L140)</f>
        <v>192749</v>
      </c>
    </row>
    <row r="224" spans="1:12" x14ac:dyDescent="0.25">
      <c r="A224" s="6" t="s">
        <v>73</v>
      </c>
      <c r="B224" s="3"/>
      <c r="C224" s="3"/>
      <c r="D224" s="3"/>
      <c r="E224" s="3"/>
      <c r="F224" s="3"/>
      <c r="G224" s="3"/>
      <c r="H224" s="3"/>
      <c r="I224" s="3">
        <f>I223/I213</f>
        <v>1.04046267611383E-2</v>
      </c>
      <c r="J224" s="9">
        <f>J223/J213</f>
        <v>1.4968838066913227E-2</v>
      </c>
      <c r="K224" s="9">
        <f>K223/K213</f>
        <v>0.1025579458237359</v>
      </c>
      <c r="L224" s="9">
        <f>L223/L213</f>
        <v>0.41039415076181474</v>
      </c>
    </row>
    <row r="225" spans="1:10" x14ac:dyDescent="0.25">
      <c r="A225" s="6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4" t="s">
        <v>74</v>
      </c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6" t="s">
        <v>82</v>
      </c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6" t="s">
        <v>83</v>
      </c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t="s">
        <v>84</v>
      </c>
    </row>
    <row r="230" spans="1:10" x14ac:dyDescent="0.25">
      <c r="A230" t="s">
        <v>85</v>
      </c>
    </row>
    <row r="232" spans="1:10" x14ac:dyDescent="0.25">
      <c r="A232" t="s">
        <v>77</v>
      </c>
    </row>
    <row r="234" spans="1:10" x14ac:dyDescent="0.25">
      <c r="A234" s="6" t="s">
        <v>75</v>
      </c>
    </row>
    <row r="236" spans="1:10" x14ac:dyDescent="0.25">
      <c r="A236" s="6" t="s">
        <v>90</v>
      </c>
    </row>
    <row r="237" spans="1:10" x14ac:dyDescent="0.25">
      <c r="A237" s="6" t="s">
        <v>91</v>
      </c>
    </row>
  </sheetData>
  <phoneticPr fontId="5" type="noConversion"/>
  <pageMargins left="0.7" right="0.7" top="0.75" bottom="0.75" header="0.3" footer="0.3"/>
  <pageSetup scale="3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1" ma:contentTypeDescription="Create a new document." ma:contentTypeScope="" ma:versionID="da74f9ba31b3119f44716d717260e9fe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039cb4feb2f3b82e4819a179e5b573c3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19</Value>
    </RMM>
    <Report_x0020_Type xmlns="d308fceb-9ca2-4f99-a260-64602f61e6f4">Scorecard;</Report_x0020_Type>
    <Reported_x0020_Metric xmlns="d308fceb-9ca2-4f99-a260-64602f61e6f4">
      <Value>04d TOU Participation</Value>
    </Reported_x0020_Metric>
    <Metric_x0020_Name xmlns="d308fceb-9ca2-4f99-a260-64602f61e6f4">TOU Participation</Metric_x0020_Name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Engagement</Reporting_x0020_Area>
    <Reporting_x0020_Frequency xmlns="d308fceb-9ca2-4f99-a260-64602f61e6f4">1 Quarterly</Reporting_x0020_Frequency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</documentManagement>
</p:properties>
</file>

<file path=customXml/itemProps1.xml><?xml version="1.0" encoding="utf-8"?>
<ds:datastoreItem xmlns:ds="http://schemas.openxmlformats.org/officeDocument/2006/customXml" ds:itemID="{F35EDCAC-B692-4503-BE95-DE3DB4B63985}"/>
</file>

<file path=customXml/itemProps2.xml><?xml version="1.0" encoding="utf-8"?>
<ds:datastoreItem xmlns:ds="http://schemas.openxmlformats.org/officeDocument/2006/customXml" ds:itemID="{46949E12-FB30-4D57-8FCD-C2D60CE30CDD}"/>
</file>

<file path=customXml/itemProps3.xml><?xml version="1.0" encoding="utf-8"?>
<ds:datastoreItem xmlns:ds="http://schemas.openxmlformats.org/officeDocument/2006/customXml" ds:itemID="{20F37776-F203-482C-8013-B5D863EFE1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04d_tou_data_tables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2023-08-10T21:06:07Z</dcterms:created>
  <dcterms:modified xsi:type="dcterms:W3CDTF">2023-08-10T21:06:14Z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_dlc_DocId">
    <vt:lpwstr>HZQXMC4YCWRY-450132247-11139</vt:lpwstr>
  </property>
  <property fmtid="{D5CDD505-2E9C-101B-9397-08002B2CF9AE}" pid="4" name="ContentTypeId">
    <vt:lpwstr>0x010100470EFC7D649105419D514C7461879083</vt:lpwstr>
  </property>
  <property fmtid="{D5CDD505-2E9C-101B-9397-08002B2CF9AE}" pid="5" name="Secondary Reporting Fewuency">
    <vt:lpwstr>None</vt:lpwstr>
  </property>
  <property fmtid="{D5CDD505-2E9C-101B-9397-08002B2CF9AE}" pid="6" name="_dlc_DocIdItemGuid">
    <vt:lpwstr>33065fbc-b440-4f40-a2c0-1cef5805749f</vt:lpwstr>
  </property>
  <property fmtid="{D5CDD505-2E9C-101B-9397-08002B2CF9AE}" pid="7" name="RF">
    <vt:lpwstr>1 Quarterly</vt:lpwstr>
  </property>
  <property fmtid="{D5CDD505-2E9C-101B-9397-08002B2CF9AE}" pid="8" name="_dlc_DocIdUrl">
    <vt:lpwstr>http://sharepoint/depts/HE-PA-RegAff/HE-RegRP/PBR/_layouts/15/DocIdRedir.aspx?ID=HZQXMC4YCWRY-450132247-11139, HZQXMC4YCWRY-450132247-11139</vt:lpwstr>
  </property>
  <property fmtid="{D5CDD505-2E9C-101B-9397-08002B2CF9AE}" pid="9" name="URL">
    <vt:lpwstr/>
  </property>
  <property fmtid="{D5CDD505-2E9C-101B-9397-08002B2CF9AE}" pid="10" name="SRF">
    <vt:lpwstr>None</vt:lpwstr>
  </property>
</Properties>
</file>