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defaultThemeVersion="166925"/>
  <xr:revisionPtr revIDLastSave="0" documentId="13_ncr:1_{037052B9-45EC-4D01-9F23-A2972F0429FE}" xr6:coauthVersionLast="47" xr6:coauthVersionMax="47" xr10:uidLastSave="{00000000-0000-0000-0000-000000000000}"/>
  <bookViews>
    <workbookView xWindow="-120" yWindow="-16320" windowWidth="29040" windowHeight="15840" tabRatio="890" activeTab="4" xr2:uid="{00000000-000D-0000-FFFF-FFFF00000000}"/>
  </bookViews>
  <sheets>
    <sheet name="06_mw_report" sheetId="5" r:id="rId1"/>
    <sheet name="06_battery_report" sheetId="6" r:id="rId2"/>
    <sheet name="06_dr_mw_report" sheetId="7" r:id="rId3"/>
    <sheet name="06_der_utilization_report" sheetId="11" r:id="rId4"/>
    <sheet name="06_der_curtailment_report" sheetId="10" r:id="rId5"/>
  </sheets>
  <definedNames>
    <definedName name="a_capability_year">OFFSET(#REF!,0,COUNTA(#REF!)-10,1,10)</definedName>
    <definedName name="a_hawaii_island_pct_der_capability_provided">OFFSET(#REF!,0,COUNTA(#REF!)-10,1,10)</definedName>
    <definedName name="a_hawaii_island_total_mw_der_capability_provided">OFFSET(#REF!,0,COUNTA(#REF!)-10,1,10)</definedName>
    <definedName name="a_heco_pct_der_capability_provided">OFFSET(#REF!,0,COUNTA(#REF!)-10,1,10)</definedName>
    <definedName name="a_heco_total_mw_der_capability_provided">OFFSET(#REF!,0,COUNTA(#REF!)-10,1,10)</definedName>
    <definedName name="a_maui_county_pct_der_capability_provided">OFFSET(#REF!,0,COUNTA(#REF!)-10,1,10)</definedName>
    <definedName name="a_maui_county_total_mw_der_capability_provided">OFFSET(#REF!,0,COUNTA(#REF!)-10,1,10)</definedName>
    <definedName name="a_oahu_pct_der_capability_provided">OFFSET(#REF!,0,COUNTA(#REF!)-10,1,10)</definedName>
    <definedName name="a_oahu_total_mw_der_capability_provided">OFFSET(#REF!,0,COUNTA(#REF!)-10,1,10)</definedName>
    <definedName name="b_enrollment_year">OFFSET(#REF!,0,COUNTA(#REF!)-10,1,10)</definedName>
    <definedName name="b_hawaii_island_pct_der_enrollment">OFFSET(#REF!,0,COUNTA(#REF!)-10,1,10)</definedName>
    <definedName name="b_hawaii_island_total_mw_der_enrollment">OFFSET(#REF!,0,COUNTA(#REF!)-10,1,10)</definedName>
    <definedName name="b_heco_pct_der_enrollment">OFFSET(#REF!,0,COUNTA(#REF!)-10,1,10)</definedName>
    <definedName name="b_heco_total_mw_der_enrollment">OFFSET(#REF!,0,COUNTA(#REF!)-10,1,10)</definedName>
    <definedName name="b_maui_county_pct_der_enrollment">OFFSET(#REF!,0,COUNTA(#REF!)-10,1,10)</definedName>
    <definedName name="b_maui_county_total_mw_der_enrollment">OFFSET(#REF!,0,COUNTA(#REF!)-10,1,10)</definedName>
    <definedName name="b_oahu_pct_der_enrollment">OFFSET(#REF!,0,COUNTA(#REF!)-10,1,10)</definedName>
    <definedName name="b_oahu_total_mw_der_enrollment">OFFSET(#REF!,0,COUNTA(#REF!)-10,1,10)</definedName>
    <definedName name="c_hawaii_island_pct_der_utilization">OFFSET(#REF!,0,COUNTA(#REF!)-10,1,10)</definedName>
    <definedName name="c_hawaii_island_total_mw_der_utilization">OFFSET(#REF!,0,COUNTA(#REF!)-10,1,10)</definedName>
    <definedName name="c_heco_pct_der_utilization">OFFSET(#REF!,0,COUNTA(#REF!)-10,1,10)</definedName>
    <definedName name="c_heco_total_mw_der_utilization">OFFSET(#REF!,0,COUNTA(#REF!)-10,1,10)</definedName>
    <definedName name="c_maui_county_pct_der_utilization">OFFSET(#REF!,0,COUNTA(#REF!)-10,1,10)</definedName>
    <definedName name="c_maui_county_total_mw_der_utilization">OFFSET(#REF!,0,COUNTA(#REF!)-10,1,10)</definedName>
    <definedName name="c_oahu_pct_der_utilization">OFFSET(#REF!,0,COUNTA(#REF!)-10,1,10)</definedName>
    <definedName name="c_oahu_total_mw_der_utilization">OFFSET(#REF!,0,COUNTA(#REF!)-10,1,10)</definedName>
    <definedName name="c_utilization_year">OFFSET(#REF!,0,COUNTA(#REF!)-10,1,10)</definedName>
    <definedName name="d_der_curtailment_year">OFFSET(#REF!,0,COUNTA(#REF!)-10,1,10)</definedName>
    <definedName name="d_hawaii_island_total_mw_der_curtailment">OFFSET(#REF!,0,COUNTA(#REF!)-10,1,10)</definedName>
    <definedName name="d_hawaii_island_total_mwh_der_curtailment">OFFSET(#REF!,0,COUNTA(#REF!)-10,1,10)</definedName>
    <definedName name="d_heco_total_mw_der_curtailment">OFFSET(#REF!,0,COUNTA(#REF!)-10,1,10)</definedName>
    <definedName name="d_heco_total_mwh_der_curtailment">OFFSET(#REF!,0,COUNTA(#REF!)-10,1,10)</definedName>
    <definedName name="d_maui_county_total_mw_der_curtailment">OFFSET(#REF!,0,COUNTA(#REF!)-10,1,10)</definedName>
    <definedName name="d_maui_county_total_mwh_der_curtailment">OFFSET(#REF!,0,COUNTA(#REF!)-10,1,10)</definedName>
    <definedName name="d_oahu_total_mw_der_curtailment">OFFSET(#REF!,0,COUNTA(#REF!)-10,1,10)</definedName>
    <definedName name="d_oahu_total_mwh_der_curtailment">OFFSET(#REF!,0,COUNTA(#REF!)-10,1,10)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32" i="11" l="1"/>
  <c r="U7" i="11"/>
  <c r="U17" i="11"/>
  <c r="U12" i="11"/>
  <c r="Z21" i="7"/>
  <c r="Z14" i="7"/>
  <c r="Z17" i="7" s="1"/>
  <c r="Z8" i="7"/>
  <c r="Z11" i="7" s="1"/>
  <c r="AC10" i="7"/>
  <c r="T32" i="10"/>
  <c r="T37" i="10" s="1"/>
  <c r="T31" i="10"/>
  <c r="T36" i="10" s="1"/>
  <c r="Z35" i="7"/>
  <c r="Z29" i="7"/>
  <c r="Z62" i="6"/>
  <c r="Z50" i="6"/>
  <c r="Z38" i="6"/>
  <c r="Z26" i="6"/>
  <c r="Z14" i="6"/>
  <c r="Z62" i="5"/>
  <c r="Z50" i="5"/>
  <c r="Z38" i="5"/>
  <c r="Z26" i="5"/>
  <c r="Z14" i="5"/>
  <c r="T32" i="11"/>
  <c r="T37" i="11" s="1"/>
  <c r="Y35" i="7"/>
  <c r="Y29" i="7"/>
  <c r="Y23" i="7"/>
  <c r="Y17" i="7"/>
  <c r="Y11" i="7"/>
  <c r="U37" i="11" l="1"/>
  <c r="Z23" i="7"/>
  <c r="U31" i="11"/>
  <c r="Z38" i="7"/>
  <c r="Z65" i="6"/>
  <c r="Z65" i="5"/>
  <c r="T31" i="11"/>
  <c r="Y38" i="7"/>
  <c r="Y62" i="6"/>
  <c r="Y50" i="6"/>
  <c r="Y38" i="6"/>
  <c r="Y26" i="6"/>
  <c r="Y14" i="6"/>
  <c r="U36" i="11" l="1"/>
  <c r="T36" i="11"/>
  <c r="Y65" i="6"/>
  <c r="Y62" i="5"/>
  <c r="Y50" i="5"/>
  <c r="Y38" i="5"/>
  <c r="Y26" i="5"/>
  <c r="Y14" i="5"/>
  <c r="R36" i="11"/>
  <c r="Q36" i="11"/>
  <c r="P36" i="11"/>
  <c r="O36" i="11"/>
  <c r="N36" i="11"/>
  <c r="M36" i="11"/>
  <c r="L36" i="11"/>
  <c r="K36" i="11"/>
  <c r="J36" i="11"/>
  <c r="I36" i="11"/>
  <c r="H36" i="11"/>
  <c r="G36" i="11"/>
  <c r="F36" i="11"/>
  <c r="E36" i="11"/>
  <c r="D36" i="11"/>
  <c r="C36" i="11"/>
  <c r="B36" i="11"/>
  <c r="S36" i="11"/>
  <c r="R32" i="11"/>
  <c r="Q32" i="11"/>
  <c r="P32" i="11"/>
  <c r="P37" i="11" s="1"/>
  <c r="O32" i="11"/>
  <c r="O31" i="11" s="1"/>
  <c r="N32" i="11"/>
  <c r="M32" i="11"/>
  <c r="L32" i="11"/>
  <c r="L37" i="11" s="1"/>
  <c r="K32" i="11"/>
  <c r="K31" i="11" s="1"/>
  <c r="J32" i="11"/>
  <c r="I32" i="11"/>
  <c r="H32" i="11"/>
  <c r="H37" i="11" s="1"/>
  <c r="G32" i="11"/>
  <c r="G31" i="11" s="1"/>
  <c r="F32" i="11"/>
  <c r="E32" i="11"/>
  <c r="D32" i="11"/>
  <c r="D37" i="11" s="1"/>
  <c r="C32" i="11"/>
  <c r="C31" i="11" s="1"/>
  <c r="B32" i="11"/>
  <c r="R31" i="11"/>
  <c r="Q31" i="11"/>
  <c r="P31" i="11"/>
  <c r="N31" i="11"/>
  <c r="M31" i="11"/>
  <c r="L31" i="11"/>
  <c r="J31" i="11"/>
  <c r="I31" i="11"/>
  <c r="H31" i="11"/>
  <c r="F31" i="11"/>
  <c r="E31" i="11"/>
  <c r="D31" i="11"/>
  <c r="B31" i="11"/>
  <c r="R37" i="11"/>
  <c r="Q37" i="11"/>
  <c r="N37" i="11"/>
  <c r="M37" i="11"/>
  <c r="J37" i="11"/>
  <c r="I37" i="11"/>
  <c r="F37" i="11"/>
  <c r="E37" i="11"/>
  <c r="B37" i="11"/>
  <c r="S37" i="11"/>
  <c r="S31" i="11"/>
  <c r="S32" i="11"/>
  <c r="Y65" i="5" l="1"/>
  <c r="C37" i="11"/>
  <c r="G37" i="11"/>
  <c r="K37" i="11"/>
  <c r="O37" i="11"/>
  <c r="S32" i="10"/>
  <c r="S37" i="10" s="1"/>
  <c r="S31" i="10"/>
  <c r="S36" i="10" s="1"/>
  <c r="X35" i="7"/>
  <c r="X29" i="7"/>
  <c r="X23" i="7"/>
  <c r="X17" i="7"/>
  <c r="X11" i="7"/>
  <c r="X38" i="7" s="1"/>
  <c r="X62" i="6"/>
  <c r="X50" i="6"/>
  <c r="X26" i="6"/>
  <c r="X14" i="6"/>
  <c r="X38" i="6" l="1"/>
  <c r="X65" i="6"/>
  <c r="X62" i="5"/>
  <c r="X50" i="5"/>
  <c r="X38" i="5"/>
  <c r="X26" i="5"/>
  <c r="X14" i="5"/>
  <c r="B37" i="10"/>
  <c r="R37" i="10"/>
  <c r="Q37" i="10"/>
  <c r="P37" i="10"/>
  <c r="O37" i="10"/>
  <c r="N37" i="10"/>
  <c r="M37" i="10"/>
  <c r="L37" i="10"/>
  <c r="K37" i="10"/>
  <c r="J37" i="10"/>
  <c r="I37" i="10"/>
  <c r="H37" i="10"/>
  <c r="G37" i="10"/>
  <c r="F37" i="10"/>
  <c r="E37" i="10"/>
  <c r="D37" i="10"/>
  <c r="C37" i="10"/>
  <c r="R36" i="10"/>
  <c r="Q36" i="10"/>
  <c r="P36" i="10"/>
  <c r="O36" i="10"/>
  <c r="N36" i="10"/>
  <c r="M36" i="10"/>
  <c r="L36" i="10"/>
  <c r="K36" i="10"/>
  <c r="J36" i="10"/>
  <c r="I36" i="10"/>
  <c r="H36" i="10"/>
  <c r="G36" i="10"/>
  <c r="F36" i="10"/>
  <c r="E36" i="10"/>
  <c r="D36" i="10"/>
  <c r="C36" i="10"/>
  <c r="B36" i="10"/>
  <c r="B32" i="10"/>
  <c r="R31" i="10"/>
  <c r="Q31" i="10"/>
  <c r="P31" i="10"/>
  <c r="O31" i="10"/>
  <c r="N31" i="10"/>
  <c r="M31" i="10"/>
  <c r="L31" i="10"/>
  <c r="K31" i="10"/>
  <c r="J31" i="10"/>
  <c r="I31" i="10"/>
  <c r="H31" i="10"/>
  <c r="G31" i="10"/>
  <c r="F31" i="10"/>
  <c r="E31" i="10"/>
  <c r="D31" i="10"/>
  <c r="C31" i="10"/>
  <c r="B31" i="10"/>
  <c r="R32" i="10"/>
  <c r="Q32" i="10"/>
  <c r="P32" i="10"/>
  <c r="O32" i="10"/>
  <c r="N32" i="10"/>
  <c r="M32" i="10"/>
  <c r="L32" i="10"/>
  <c r="K32" i="10"/>
  <c r="J32" i="10"/>
  <c r="I32" i="10"/>
  <c r="H32" i="10"/>
  <c r="G32" i="10"/>
  <c r="F32" i="10"/>
  <c r="E32" i="10"/>
  <c r="D32" i="10"/>
  <c r="C32" i="10"/>
  <c r="X65" i="5" l="1"/>
  <c r="H14" i="6" l="1"/>
  <c r="G26" i="6"/>
  <c r="I29" i="7" l="1"/>
  <c r="I35" i="7"/>
  <c r="M29" i="7"/>
  <c r="M35" i="7"/>
  <c r="H35" i="7"/>
  <c r="J35" i="7"/>
  <c r="K35" i="7"/>
  <c r="L35" i="7"/>
  <c r="N35" i="7"/>
  <c r="O35" i="7"/>
  <c r="P35" i="7"/>
  <c r="Q35" i="7"/>
  <c r="R35" i="7"/>
  <c r="S35" i="7"/>
  <c r="T35" i="7"/>
  <c r="U35" i="7"/>
  <c r="V35" i="7"/>
  <c r="W35" i="7"/>
  <c r="G35" i="7"/>
  <c r="H29" i="7"/>
  <c r="J29" i="7"/>
  <c r="K29" i="7"/>
  <c r="L29" i="7"/>
  <c r="N29" i="7"/>
  <c r="O29" i="7"/>
  <c r="P29" i="7"/>
  <c r="Q29" i="7"/>
  <c r="R29" i="7"/>
  <c r="S29" i="7"/>
  <c r="T29" i="7"/>
  <c r="U29" i="7"/>
  <c r="V29" i="7"/>
  <c r="W29" i="7"/>
  <c r="G29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W17" i="7"/>
  <c r="V17" i="7"/>
  <c r="U17" i="7"/>
  <c r="U11" i="7"/>
  <c r="U38" i="7"/>
  <c r="T17" i="7"/>
  <c r="T11" i="7"/>
  <c r="T38" i="7"/>
  <c r="S17" i="7"/>
  <c r="R17" i="7"/>
  <c r="Q17" i="7"/>
  <c r="P17" i="7"/>
  <c r="P11" i="7"/>
  <c r="P38" i="7"/>
  <c r="O17" i="7"/>
  <c r="N17" i="7"/>
  <c r="M17" i="7"/>
  <c r="L17" i="7"/>
  <c r="L11" i="7"/>
  <c r="L38" i="7"/>
  <c r="K17" i="7"/>
  <c r="J17" i="7"/>
  <c r="I17" i="7"/>
  <c r="H17" i="7"/>
  <c r="H11" i="7"/>
  <c r="H38" i="7"/>
  <c r="G17" i="7"/>
  <c r="W11" i="7"/>
  <c r="V11" i="7"/>
  <c r="V38" i="7"/>
  <c r="S11" i="7"/>
  <c r="S38" i="7"/>
  <c r="R11" i="7"/>
  <c r="R38" i="7"/>
  <c r="Q11" i="7"/>
  <c r="Q38" i="7"/>
  <c r="O11" i="7"/>
  <c r="O38" i="7"/>
  <c r="N11" i="7"/>
  <c r="N38" i="7"/>
  <c r="M11" i="7"/>
  <c r="M38" i="7"/>
  <c r="K11" i="7"/>
  <c r="K38" i="7"/>
  <c r="J11" i="7"/>
  <c r="J38" i="7"/>
  <c r="I11" i="7"/>
  <c r="I38" i="7"/>
  <c r="G11" i="7"/>
  <c r="G38" i="7"/>
  <c r="W62" i="6"/>
  <c r="V62" i="6"/>
  <c r="U62" i="6"/>
  <c r="T62" i="6"/>
  <c r="S62" i="6"/>
  <c r="R62" i="6"/>
  <c r="Q62" i="6"/>
  <c r="P62" i="6"/>
  <c r="O62" i="6"/>
  <c r="N62" i="6"/>
  <c r="M62" i="6"/>
  <c r="L62" i="6"/>
  <c r="K62" i="6"/>
  <c r="J62" i="6"/>
  <c r="I62" i="6"/>
  <c r="H62" i="6"/>
  <c r="G62" i="6"/>
  <c r="W50" i="6"/>
  <c r="V50" i="6"/>
  <c r="U50" i="6"/>
  <c r="T50" i="6"/>
  <c r="S50" i="6"/>
  <c r="R50" i="6"/>
  <c r="Q50" i="6"/>
  <c r="P50" i="6"/>
  <c r="O50" i="6"/>
  <c r="N50" i="6"/>
  <c r="M50" i="6"/>
  <c r="L50" i="6"/>
  <c r="K50" i="6"/>
  <c r="J50" i="6"/>
  <c r="I50" i="6"/>
  <c r="H50" i="6"/>
  <c r="G50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W14" i="6"/>
  <c r="V14" i="6"/>
  <c r="U14" i="6"/>
  <c r="T14" i="6"/>
  <c r="S14" i="6"/>
  <c r="R14" i="6"/>
  <c r="R65" i="6" s="1"/>
  <c r="Q14" i="6"/>
  <c r="P14" i="6"/>
  <c r="P65" i="6"/>
  <c r="O14" i="6"/>
  <c r="N14" i="6"/>
  <c r="M14" i="6"/>
  <c r="L14" i="6"/>
  <c r="K14" i="6"/>
  <c r="J14" i="6"/>
  <c r="I14" i="6"/>
  <c r="I65" i="6"/>
  <c r="G14" i="6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W38" i="5"/>
  <c r="V38" i="5"/>
  <c r="U38" i="5"/>
  <c r="T38" i="5"/>
  <c r="S38" i="5"/>
  <c r="R38" i="5"/>
  <c r="Q38" i="5"/>
  <c r="P38" i="5"/>
  <c r="O38" i="5"/>
  <c r="M38" i="5"/>
  <c r="L38" i="5"/>
  <c r="K38" i="5"/>
  <c r="J38" i="5"/>
  <c r="I38" i="5"/>
  <c r="H38" i="5"/>
  <c r="G38" i="5"/>
  <c r="J26" i="5"/>
  <c r="N14" i="5"/>
  <c r="G14" i="5"/>
  <c r="H62" i="5"/>
  <c r="H26" i="5"/>
  <c r="H14" i="5"/>
  <c r="I62" i="5"/>
  <c r="I26" i="5"/>
  <c r="I14" i="5"/>
  <c r="J62" i="5"/>
  <c r="J14" i="5"/>
  <c r="K62" i="5"/>
  <c r="K26" i="5"/>
  <c r="K14" i="5"/>
  <c r="L62" i="5"/>
  <c r="L26" i="5"/>
  <c r="L14" i="5"/>
  <c r="M62" i="5"/>
  <c r="M26" i="5"/>
  <c r="M14" i="5"/>
  <c r="N62" i="5"/>
  <c r="N26" i="5"/>
  <c r="N38" i="5"/>
  <c r="O62" i="5"/>
  <c r="O26" i="5"/>
  <c r="O14" i="5"/>
  <c r="P62" i="5"/>
  <c r="P26" i="5"/>
  <c r="P14" i="5"/>
  <c r="Q62" i="5"/>
  <c r="Q26" i="5"/>
  <c r="Q14" i="5"/>
  <c r="R62" i="5"/>
  <c r="R26" i="5"/>
  <c r="R14" i="5"/>
  <c r="S62" i="5"/>
  <c r="S26" i="5"/>
  <c r="S14" i="5"/>
  <c r="T62" i="5"/>
  <c r="T26" i="5"/>
  <c r="T14" i="5"/>
  <c r="U62" i="5"/>
  <c r="U26" i="5"/>
  <c r="U14" i="5"/>
  <c r="V62" i="5"/>
  <c r="V26" i="5"/>
  <c r="V14" i="5"/>
  <c r="W62" i="5"/>
  <c r="W26" i="5"/>
  <c r="W14" i="5"/>
  <c r="G62" i="5"/>
  <c r="G26" i="5"/>
  <c r="G65" i="5"/>
  <c r="U65" i="6"/>
  <c r="K65" i="6"/>
  <c r="N65" i="6"/>
  <c r="H65" i="6"/>
  <c r="L65" i="6"/>
  <c r="G65" i="6"/>
  <c r="M65" i="6"/>
  <c r="O65" i="6"/>
  <c r="J65" i="6"/>
  <c r="Q65" i="6"/>
  <c r="V65" i="5"/>
  <c r="U65" i="5"/>
  <c r="T65" i="5"/>
  <c r="S65" i="5"/>
  <c r="Q65" i="5"/>
  <c r="R65" i="5"/>
  <c r="P65" i="5"/>
  <c r="O65" i="5"/>
  <c r="N65" i="5"/>
  <c r="M65" i="5"/>
  <c r="L65" i="5"/>
  <c r="J65" i="5"/>
  <c r="K65" i="5"/>
  <c r="I65" i="5"/>
  <c r="H65" i="5"/>
  <c r="W38" i="7" l="1"/>
  <c r="W65" i="5"/>
  <c r="W65" i="6"/>
  <c r="T65" i="6"/>
  <c r="S65" i="6"/>
  <c r="V65" i="6"/>
</calcChain>
</file>

<file path=xl/sharedStrings.xml><?xml version="1.0" encoding="utf-8"?>
<sst xmlns="http://schemas.openxmlformats.org/spreadsheetml/2006/main" count="278" uniqueCount="65">
  <si>
    <t>GRAND TOTAL MW</t>
  </si>
  <si>
    <t>MAUI TOTAL MW</t>
  </si>
  <si>
    <t>DER Programs</t>
  </si>
  <si>
    <t>NEM</t>
  </si>
  <si>
    <t>CGS</t>
  </si>
  <si>
    <t>CSS</t>
  </si>
  <si>
    <t>SIA</t>
  </si>
  <si>
    <t>Cap Size
(MW)</t>
  </si>
  <si>
    <t>Resource Type</t>
  </si>
  <si>
    <t>DER</t>
  </si>
  <si>
    <t xml:space="preserve">CGS </t>
  </si>
  <si>
    <t>Maui</t>
  </si>
  <si>
    <t>MAUI TOTAL SYSTEM COUNT</t>
  </si>
  <si>
    <t>Battery</t>
  </si>
  <si>
    <t>RDLC</t>
  </si>
  <si>
    <t>CIDLC</t>
  </si>
  <si>
    <t>FastDR</t>
  </si>
  <si>
    <t>DR</t>
  </si>
  <si>
    <t>Fast DR</t>
  </si>
  <si>
    <r>
      <t xml:space="preserve">DER Programs - Generation Report
</t>
    </r>
    <r>
      <rPr>
        <sz val="10"/>
        <color indexed="8"/>
        <rFont val="Arial"/>
        <family val="2"/>
      </rPr>
      <t>5/25/2021</t>
    </r>
  </si>
  <si>
    <r>
      <t xml:space="preserve">DER Programs - Battery Report
</t>
    </r>
    <r>
      <rPr>
        <sz val="10"/>
        <color indexed="8"/>
        <rFont val="Arial"/>
        <family val="2"/>
      </rPr>
      <t>5/25/2021</t>
    </r>
  </si>
  <si>
    <t>GRAND TOTAL SYSTEM COUNT</t>
  </si>
  <si>
    <t>DG-Others</t>
  </si>
  <si>
    <r>
      <t xml:space="preserve">DR Programs - MW
</t>
    </r>
    <r>
      <rPr>
        <sz val="10"/>
        <color indexed="8"/>
        <rFont val="Arial"/>
        <family val="2"/>
      </rPr>
      <t>5/25/2021</t>
    </r>
  </si>
  <si>
    <t xml:space="preserve"> </t>
  </si>
  <si>
    <r>
      <t xml:space="preserve">GSPA </t>
    </r>
    <r>
      <rPr>
        <vertAlign val="superscript"/>
        <sz val="10"/>
        <color indexed="12"/>
        <rFont val="Arial"/>
        <family val="2"/>
      </rPr>
      <t>1</t>
    </r>
  </si>
  <si>
    <r>
      <t xml:space="preserve">GSPA </t>
    </r>
    <r>
      <rPr>
        <vertAlign val="superscript"/>
        <sz val="10"/>
        <color indexed="10"/>
        <rFont val="Arial"/>
        <family val="2"/>
      </rPr>
      <t>2</t>
    </r>
  </si>
  <si>
    <r>
      <t xml:space="preserve">GSPA </t>
    </r>
    <r>
      <rPr>
        <vertAlign val="superscript"/>
        <sz val="10"/>
        <color indexed="17"/>
        <rFont val="Arial"/>
        <family val="2"/>
      </rPr>
      <t>3</t>
    </r>
  </si>
  <si>
    <t>Note:</t>
  </si>
  <si>
    <t>1.  GSPA represents only resources enrolled in Capacity Reduction</t>
  </si>
  <si>
    <t>Maui County</t>
  </si>
  <si>
    <t>All</t>
  </si>
  <si>
    <t>SE</t>
  </si>
  <si>
    <t>NEM Plus</t>
  </si>
  <si>
    <t>CGS Plus</t>
  </si>
  <si>
    <t>2. GSPA represents only resources enrolled in Capacity Reduction</t>
  </si>
  <si>
    <t>3. GSPA represents only resources enrolled in Capacity Reduction</t>
  </si>
  <si>
    <t>Percentage of Enrolled DER Systems Utilized in Grid Services</t>
  </si>
  <si>
    <t>Total MW of Enrolled DER Systems Utilized in Grid services</t>
  </si>
  <si>
    <t>Total MW of Enrolled DER Systems Utilized in Grid Services</t>
  </si>
  <si>
    <t>Total MW of Curtailment from DERs</t>
  </si>
  <si>
    <t>Total MWh of Curtailment from DERs</t>
  </si>
  <si>
    <t>Oʻahu</t>
  </si>
  <si>
    <t>Hawaiʻi</t>
  </si>
  <si>
    <t>Molokaʻi</t>
  </si>
  <si>
    <t>OʻAHU TOTAL MW</t>
  </si>
  <si>
    <t>HAWAIʻI TOTAL MW</t>
  </si>
  <si>
    <t>MOLOKAʻI TOTAL MW</t>
  </si>
  <si>
    <t>OʻAHU TOTAL SYSTEM COUNT</t>
  </si>
  <si>
    <t>HAWAIʻI TOTAL SYSTEM COUNT</t>
  </si>
  <si>
    <t>MOLOKAʻI TOTAL SYSTEM COUNT</t>
  </si>
  <si>
    <t>Lānaʻi</t>
  </si>
  <si>
    <r>
      <t>L</t>
    </r>
    <r>
      <rPr>
        <b/>
        <sz val="12"/>
        <color rgb="FF008000"/>
        <rFont val="Arial"/>
        <family val="2"/>
      </rPr>
      <t>Ā</t>
    </r>
    <r>
      <rPr>
        <b/>
        <sz val="11"/>
        <color rgb="FF008000"/>
        <rFont val="Arial"/>
        <family val="2"/>
      </rPr>
      <t>NAʻI TOTAL MW</t>
    </r>
  </si>
  <si>
    <r>
      <t>L</t>
    </r>
    <r>
      <rPr>
        <b/>
        <sz val="12"/>
        <color rgb="FF008000"/>
        <rFont val="Arial"/>
        <family val="2"/>
      </rPr>
      <t>Ā</t>
    </r>
    <r>
      <rPr>
        <b/>
        <sz val="11"/>
        <color rgb="FF008000"/>
        <rFont val="Arial"/>
        <family val="2"/>
      </rPr>
      <t>NAʻI TOTAL SYSTEM COUNT</t>
    </r>
  </si>
  <si>
    <t>All - HECO Consolidated</t>
  </si>
  <si>
    <t>DER Services Utilization Year</t>
  </si>
  <si>
    <t>DER Curtailment Year</t>
  </si>
  <si>
    <t>DER Grid Services Utilization</t>
  </si>
  <si>
    <t>DER Curtailment</t>
  </si>
  <si>
    <t>Enter MW of Enrolled DER System data directly without reference to tab 06b_enrollment</t>
  </si>
  <si>
    <t>2022 Q2</t>
  </si>
  <si>
    <t>GSP Placeholder</t>
  </si>
  <si>
    <t>VERIFY FORMULA in the Percentage row above (once the above rows have real data</t>
  </si>
  <si>
    <t>2022 Q4</t>
  </si>
  <si>
    <t>2023 Q2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</si>
</sst>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\/dd\/yyyy"/>
    <numFmt numFmtId="165" formatCode="#,##0.0000"/>
    <numFmt numFmtId="166" formatCode="0.000"/>
  </numFmts>
  <fonts count="36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vertAlign val="superscript"/>
      <sz val="10"/>
      <color indexed="12"/>
      <name val="Arial"/>
      <family val="2"/>
    </font>
    <font>
      <vertAlign val="superscript"/>
      <sz val="10"/>
      <color indexed="10"/>
      <name val="Arial"/>
      <family val="2"/>
    </font>
    <font>
      <vertAlign val="superscript"/>
      <sz val="10"/>
      <color indexed="17"/>
      <name val="Arial"/>
      <family val="2"/>
    </font>
    <font>
      <sz val="10"/>
      <color rgb="FF008000"/>
      <name val="Arial"/>
      <family val="2"/>
    </font>
    <font>
      <sz val="10"/>
      <color rgb="FF0000FF"/>
      <name val="Arial"/>
      <family val="2"/>
    </font>
    <font>
      <b/>
      <sz val="11"/>
      <color rgb="FFFF0000"/>
      <name val="Arial"/>
      <family val="2"/>
    </font>
    <font>
      <b/>
      <sz val="11"/>
      <color rgb="FF008000"/>
      <name val="Arial"/>
      <family val="2"/>
    </font>
    <font>
      <b/>
      <sz val="11"/>
      <color rgb="FF0000FF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2"/>
      <color rgb="FF008000"/>
      <name val="Arial"/>
      <family val="2"/>
    </font>
    <font>
      <b/>
      <sz val="11"/>
      <color rgb="FF71588F"/>
      <name val="Arial"/>
      <family val="2"/>
    </font>
    <font>
      <sz val="10"/>
      <color rgb="FF71588F"/>
      <name val="Arial"/>
      <family val="2"/>
    </font>
    <font>
      <b/>
      <sz val="11"/>
      <color rgb="FF809F41"/>
      <name val="Arial"/>
      <family val="2"/>
    </font>
    <font>
      <sz val="10"/>
      <color rgb="FF809F41"/>
      <name val="Arial"/>
      <family val="2"/>
    </font>
    <font>
      <b/>
      <sz val="11"/>
      <color rgb="FF4F81BD"/>
      <name val="Arial"/>
      <family val="2"/>
    </font>
    <font>
      <sz val="10"/>
      <color rgb="FF4F81BD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rgb="FF71588F"/>
      <name val="Arial"/>
      <family val="2"/>
    </font>
    <font>
      <b/>
      <sz val="12"/>
      <color rgb="FF4F81BD"/>
      <name val="Arial"/>
      <family val="2"/>
    </font>
    <font>
      <b/>
      <sz val="14"/>
      <color rgb="FFFF0000"/>
      <name val="Arial"/>
      <family val="2"/>
    </font>
    <font>
      <b/>
      <sz val="14"/>
      <color rgb="FF000000"/>
      <name val="Arial"/>
      <family val="2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top"/>
    </xf>
    <xf numFmtId="9" fontId="2" fillId="0" borderId="0" applyFont="0" applyFill="0" applyBorder="0" applyAlignment="0" applyProtection="0">
      <alignment vertical="top"/>
    </xf>
    <xf numFmtId="0" fontId="1" fillId="0" borderId="0"/>
    <xf numFmtId="0" fontId="30" fillId="0" borderId="0" applyNumberFormat="0" applyFill="0" applyBorder="0" applyAlignment="0" applyProtection="0"/>
  </cellStyleXfs>
  <cellXfs count="164">
    <xf numFmtId="0" fontId="0" fillId="0" borderId="0" xfId="0">
      <alignment vertical="top"/>
    </xf>
    <xf numFmtId="0" fontId="4" fillId="0" borderId="0" xfId="0" applyFont="1" applyAlignment="1">
      <alignment horizontal="left" vertical="top" wrapText="1" readingOrder="1"/>
    </xf>
    <xf numFmtId="0" fontId="7" fillId="0" borderId="0" xfId="0" applyFont="1" applyAlignment="1">
      <alignment horizontal="left" vertical="top" wrapText="1"/>
    </xf>
    <xf numFmtId="164" fontId="7" fillId="0" borderId="0" xfId="0" applyNumberFormat="1" applyFont="1" applyAlignment="1">
      <alignment horizontal="left" vertical="top" wrapText="1"/>
    </xf>
    <xf numFmtId="0" fontId="0" fillId="2" borderId="0" xfId="0" applyFill="1">
      <alignment vertical="top"/>
    </xf>
    <xf numFmtId="0" fontId="0" fillId="0" borderId="0" xfId="0" applyAlignment="1">
      <alignment horizontal="right" vertical="top"/>
    </xf>
    <xf numFmtId="0" fontId="7" fillId="0" borderId="0" xfId="0" applyNumberFormat="1" applyFont="1" applyAlignment="1">
      <alignment horizontal="right" vertical="top" wrapText="1"/>
    </xf>
    <xf numFmtId="0" fontId="5" fillId="0" borderId="1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right" vertical="top" wrapText="1"/>
    </xf>
    <xf numFmtId="0" fontId="7" fillId="2" borderId="1" xfId="0" applyFont="1" applyFill="1" applyBorder="1" applyAlignment="1">
      <alignment horizontal="left" vertical="top" wrapText="1"/>
    </xf>
    <xf numFmtId="164" fontId="7" fillId="2" borderId="1" xfId="0" applyNumberFormat="1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right" vertical="top" wrapText="1"/>
    </xf>
    <xf numFmtId="0" fontId="7" fillId="0" borderId="1" xfId="0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right" vertical="top" wrapText="1"/>
    </xf>
    <xf numFmtId="0" fontId="5" fillId="0" borderId="2" xfId="0" applyFont="1" applyBorder="1" applyAlignment="1">
      <alignment horizontal="left" vertical="top" wrapText="1"/>
    </xf>
    <xf numFmtId="164" fontId="5" fillId="0" borderId="2" xfId="0" applyNumberFormat="1" applyFont="1" applyBorder="1" applyAlignment="1">
      <alignment horizontal="left" vertical="top" wrapText="1"/>
    </xf>
    <xf numFmtId="0" fontId="5" fillId="0" borderId="2" xfId="0" applyNumberFormat="1" applyFont="1" applyBorder="1" applyAlignment="1">
      <alignment horizontal="right" vertical="top" wrapText="1"/>
    </xf>
    <xf numFmtId="0" fontId="5" fillId="0" borderId="3" xfId="0" applyFont="1" applyBorder="1" applyAlignment="1">
      <alignment horizontal="left" vertical="top" wrapText="1"/>
    </xf>
    <xf numFmtId="164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right" vertical="top" wrapText="1"/>
    </xf>
    <xf numFmtId="0" fontId="7" fillId="0" borderId="4" xfId="0" applyFont="1" applyBorder="1" applyAlignment="1">
      <alignment horizontal="left" vertical="top" wrapText="1"/>
    </xf>
    <xf numFmtId="164" fontId="7" fillId="0" borderId="4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right" vertical="top" wrapText="1"/>
    </xf>
    <xf numFmtId="0" fontId="0" fillId="0" borderId="4" xfId="0" applyBorder="1">
      <alignment vertical="top"/>
    </xf>
    <xf numFmtId="0" fontId="0" fillId="0" borderId="4" xfId="0" applyBorder="1" applyAlignment="1">
      <alignment horizontal="right" vertical="top"/>
    </xf>
    <xf numFmtId="0" fontId="7" fillId="2" borderId="1" xfId="0" applyNumberFormat="1" applyFont="1" applyFill="1" applyBorder="1" applyAlignment="1">
      <alignment horizontal="right" vertical="top" wrapText="1"/>
    </xf>
    <xf numFmtId="0" fontId="15" fillId="0" borderId="1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9" fillId="0" borderId="6" xfId="0" applyNumberFormat="1" applyFont="1" applyBorder="1" applyAlignment="1">
      <alignment horizontal="right" vertical="center" wrapText="1"/>
    </xf>
    <xf numFmtId="0" fontId="19" fillId="0" borderId="7" xfId="0" applyFont="1" applyBorder="1" applyAlignment="1">
      <alignment horizontal="right" vertical="center" wrapText="1"/>
    </xf>
    <xf numFmtId="0" fontId="19" fillId="0" borderId="8" xfId="0" applyNumberFormat="1" applyFont="1" applyBorder="1" applyAlignment="1">
      <alignment horizontal="right" vertical="center" wrapText="1"/>
    </xf>
    <xf numFmtId="164" fontId="19" fillId="0" borderId="8" xfId="0" applyNumberFormat="1" applyFont="1" applyBorder="1" applyAlignment="1">
      <alignment horizontal="right" vertical="center" wrapText="1"/>
    </xf>
    <xf numFmtId="0" fontId="19" fillId="0" borderId="0" xfId="0" applyFont="1" applyAlignment="1">
      <alignment horizontal="right" vertical="center"/>
    </xf>
    <xf numFmtId="0" fontId="10" fillId="0" borderId="5" xfId="0" applyNumberFormat="1" applyFont="1" applyBorder="1" applyAlignment="1">
      <alignment horizontal="right" vertical="center" wrapText="1"/>
    </xf>
    <xf numFmtId="0" fontId="10" fillId="0" borderId="7" xfId="0" applyFont="1" applyBorder="1" applyAlignment="1">
      <alignment horizontal="right" vertical="center" wrapText="1"/>
    </xf>
    <xf numFmtId="0" fontId="10" fillId="0" borderId="8" xfId="0" applyNumberFormat="1" applyFont="1" applyBorder="1" applyAlignment="1">
      <alignment horizontal="right" vertical="center" wrapText="1"/>
    </xf>
    <xf numFmtId="164" fontId="10" fillId="0" borderId="8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/>
    </xf>
    <xf numFmtId="0" fontId="18" fillId="0" borderId="5" xfId="0" applyFont="1" applyBorder="1" applyAlignment="1">
      <alignment horizontal="right" vertical="center"/>
    </xf>
    <xf numFmtId="0" fontId="18" fillId="0" borderId="7" xfId="0" applyFont="1" applyBorder="1" applyAlignment="1">
      <alignment horizontal="right" vertical="center"/>
    </xf>
    <xf numFmtId="0" fontId="18" fillId="0" borderId="8" xfId="0" applyFont="1" applyBorder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9" fillId="0" borderId="9" xfId="0" applyFont="1" applyBorder="1" applyAlignment="1">
      <alignment horizontal="left" wrapText="1" readingOrder="1"/>
    </xf>
    <xf numFmtId="164" fontId="5" fillId="0" borderId="5" xfId="0" applyNumberFormat="1" applyFont="1" applyBorder="1" applyAlignment="1">
      <alignment horizontal="left" vertical="top" wrapText="1"/>
    </xf>
    <xf numFmtId="0" fontId="5" fillId="0" borderId="5" xfId="0" applyNumberFormat="1" applyFont="1" applyBorder="1" applyAlignment="1">
      <alignment horizontal="right" vertical="top" wrapText="1"/>
    </xf>
    <xf numFmtId="0" fontId="8" fillId="3" borderId="10" xfId="0" applyFont="1" applyFill="1" applyBorder="1" applyAlignment="1">
      <alignment horizontal="center" vertical="center" wrapText="1" readingOrder="1"/>
    </xf>
    <xf numFmtId="0" fontId="8" fillId="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164" fontId="5" fillId="0" borderId="5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164" fontId="5" fillId="0" borderId="2" xfId="0" applyNumberFormat="1" applyFont="1" applyBorder="1" applyAlignment="1">
      <alignment horizontal="center" vertical="top" wrapText="1"/>
    </xf>
    <xf numFmtId="164" fontId="19" fillId="0" borderId="8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top" wrapText="1"/>
    </xf>
    <xf numFmtId="164" fontId="7" fillId="2" borderId="1" xfId="0" applyNumberFormat="1" applyFont="1" applyFill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164" fontId="7" fillId="0" borderId="4" xfId="0" applyNumberFormat="1" applyFont="1" applyBorder="1" applyAlignment="1">
      <alignment horizontal="center" vertical="top" wrapText="1"/>
    </xf>
    <xf numFmtId="164" fontId="10" fillId="0" borderId="8" xfId="0" applyNumberFormat="1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18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0" fontId="7" fillId="0" borderId="2" xfId="0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right" vertical="top" wrapText="1"/>
    </xf>
    <xf numFmtId="164" fontId="7" fillId="0" borderId="2" xfId="0" applyNumberFormat="1" applyFont="1" applyBorder="1" applyAlignment="1">
      <alignment horizontal="center" vertical="top" wrapText="1"/>
    </xf>
    <xf numFmtId="164" fontId="7" fillId="0" borderId="2" xfId="0" applyNumberFormat="1" applyFont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right" vertical="top" wrapText="1"/>
    </xf>
    <xf numFmtId="0" fontId="0" fillId="2" borderId="2" xfId="0" applyFill="1" applyBorder="1" applyAlignment="1">
      <alignment horizontal="center" vertical="top"/>
    </xf>
    <xf numFmtId="164" fontId="6" fillId="2" borderId="2" xfId="0" applyNumberFormat="1" applyFont="1" applyFill="1" applyBorder="1" applyAlignment="1">
      <alignment horizontal="left" vertical="top" wrapText="1"/>
    </xf>
    <xf numFmtId="164" fontId="6" fillId="2" borderId="2" xfId="0" applyNumberFormat="1" applyFont="1" applyFill="1" applyBorder="1" applyAlignment="1">
      <alignment horizontal="center" vertical="top" wrapText="1"/>
    </xf>
    <xf numFmtId="0" fontId="6" fillId="2" borderId="2" xfId="0" applyNumberFormat="1" applyFont="1" applyFill="1" applyBorder="1" applyAlignment="1">
      <alignment horizontal="right" vertical="top" wrapText="1"/>
    </xf>
    <xf numFmtId="0" fontId="5" fillId="0" borderId="2" xfId="0" applyFont="1" applyBorder="1" applyAlignment="1">
      <alignment horizontal="center" vertical="top" wrapText="1"/>
    </xf>
    <xf numFmtId="0" fontId="19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164" fontId="19" fillId="0" borderId="11" xfId="0" applyNumberFormat="1" applyFont="1" applyBorder="1" applyAlignment="1">
      <alignment horizontal="right" vertical="center"/>
    </xf>
    <xf numFmtId="164" fontId="17" fillId="0" borderId="11" xfId="0" applyNumberFormat="1" applyFont="1" applyBorder="1" applyAlignment="1">
      <alignment horizontal="right" vertical="center"/>
    </xf>
    <xf numFmtId="164" fontId="18" fillId="0" borderId="11" xfId="0" applyNumberFormat="1" applyFont="1" applyBorder="1" applyAlignment="1">
      <alignment horizontal="right" vertical="center"/>
    </xf>
    <xf numFmtId="164" fontId="15" fillId="0" borderId="1" xfId="0" applyNumberFormat="1" applyFont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righ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right" vertical="center" wrapText="1"/>
    </xf>
    <xf numFmtId="164" fontId="17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164" fontId="18" fillId="0" borderId="0" xfId="0" applyNumberFormat="1" applyFont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19" fillId="0" borderId="8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/>
    </xf>
    <xf numFmtId="9" fontId="7" fillId="2" borderId="1" xfId="1" applyFont="1" applyFill="1" applyBorder="1" applyAlignment="1">
      <alignment horizontal="right" vertical="top" wrapText="1"/>
    </xf>
    <xf numFmtId="9" fontId="6" fillId="0" borderId="1" xfId="1" applyFont="1" applyBorder="1" applyAlignment="1">
      <alignment horizontal="right" vertical="top" wrapText="1"/>
    </xf>
    <xf numFmtId="165" fontId="7" fillId="0" borderId="1" xfId="0" applyNumberFormat="1" applyFont="1" applyBorder="1" applyAlignment="1">
      <alignment horizontal="right" vertical="top" wrapText="1"/>
    </xf>
    <xf numFmtId="0" fontId="2" fillId="0" borderId="0" xfId="0" applyFont="1">
      <alignment vertical="top"/>
    </xf>
    <xf numFmtId="166" fontId="6" fillId="0" borderId="1" xfId="0" applyNumberFormat="1" applyFont="1" applyBorder="1" applyAlignment="1">
      <alignment horizontal="right" vertical="top" wrapText="1"/>
    </xf>
    <xf numFmtId="2" fontId="6" fillId="0" borderId="1" xfId="0" applyNumberFormat="1" applyFont="1" applyBorder="1" applyAlignment="1">
      <alignment horizontal="right" vertical="top" wrapText="1"/>
    </xf>
    <xf numFmtId="0" fontId="20" fillId="0" borderId="0" xfId="0" applyFont="1">
      <alignment vertical="top"/>
    </xf>
    <xf numFmtId="0" fontId="22" fillId="0" borderId="1" xfId="0" applyFont="1" applyBorder="1" applyAlignment="1">
      <alignment horizontal="left" vertical="top" wrapText="1"/>
    </xf>
    <xf numFmtId="0" fontId="0" fillId="0" borderId="3" xfId="0" applyBorder="1">
      <alignment vertical="top"/>
    </xf>
    <xf numFmtId="0" fontId="0" fillId="0" borderId="0" xfId="0" applyBorder="1" applyAlignment="1">
      <alignment horizontal="right" vertical="top"/>
    </xf>
    <xf numFmtId="0" fontId="0" fillId="0" borderId="12" xfId="0" applyBorder="1" applyAlignment="1">
      <alignment horizontal="right" vertical="top"/>
    </xf>
    <xf numFmtId="0" fontId="26" fillId="0" borderId="0" xfId="0" applyFont="1" applyAlignment="1">
      <alignment horizontal="left" vertical="top" wrapText="1"/>
    </xf>
    <xf numFmtId="0" fontId="29" fillId="0" borderId="1" xfId="0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left" vertical="top" wrapText="1"/>
    </xf>
    <xf numFmtId="0" fontId="0" fillId="0" borderId="13" xfId="0" applyBorder="1">
      <alignment vertical="top"/>
    </xf>
    <xf numFmtId="0" fontId="0" fillId="0" borderId="13" xfId="0" applyBorder="1" applyAlignment="1">
      <alignment horizontal="right" vertical="top"/>
    </xf>
    <xf numFmtId="0" fontId="6" fillId="0" borderId="0" xfId="0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 horizontal="right" vertical="top" wrapText="1"/>
    </xf>
    <xf numFmtId="0" fontId="28" fillId="0" borderId="0" xfId="0" applyFont="1" applyBorder="1" applyAlignment="1">
      <alignment horizontal="left" wrapText="1" readingOrder="1"/>
    </xf>
    <xf numFmtId="0" fontId="27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1" fillId="0" borderId="1" xfId="0" applyFont="1" applyBorder="1" applyAlignment="1">
      <alignment horizontal="left" vertical="center"/>
    </xf>
    <xf numFmtId="0" fontId="27" fillId="0" borderId="0" xfId="0" applyNumberFormat="1" applyFont="1" applyAlignment="1">
      <alignment horizontal="right" vertical="top" wrapText="1"/>
    </xf>
    <xf numFmtId="9" fontId="29" fillId="0" borderId="1" xfId="1" applyFont="1" applyBorder="1" applyAlignment="1">
      <alignment horizontal="right" vertical="top" wrapText="1"/>
    </xf>
    <xf numFmtId="0" fontId="29" fillId="0" borderId="0" xfId="0" applyNumberFormat="1" applyFont="1" applyBorder="1" applyAlignment="1">
      <alignment horizontal="right" vertical="top" wrapText="1"/>
    </xf>
    <xf numFmtId="0" fontId="8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top"/>
    </xf>
    <xf numFmtId="0" fontId="0" fillId="0" borderId="13" xfId="0" applyBorder="1" applyAlignment="1">
      <alignment vertical="top"/>
    </xf>
    <xf numFmtId="0" fontId="31" fillId="0" borderId="0" xfId="0" applyFont="1" applyBorder="1" applyAlignment="1">
      <alignment vertical="top"/>
    </xf>
    <xf numFmtId="0" fontId="25" fillId="0" borderId="0" xfId="0" applyFont="1" applyBorder="1" applyAlignment="1">
      <alignment horizontal="right" vertical="top"/>
    </xf>
    <xf numFmtId="0" fontId="25" fillId="0" borderId="1" xfId="0" applyFont="1" applyBorder="1" applyAlignment="1">
      <alignment horizontal="left" vertical="top"/>
    </xf>
    <xf numFmtId="0" fontId="25" fillId="0" borderId="1" xfId="0" applyFont="1" applyBorder="1" applyAlignment="1">
      <alignment horizontal="left" vertical="center"/>
    </xf>
    <xf numFmtId="0" fontId="32" fillId="0" borderId="0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right" vertical="top"/>
    </xf>
    <xf numFmtId="0" fontId="3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center" vertical="top" wrapText="1" readingOrder="1"/>
    </xf>
    <xf numFmtId="0" fontId="29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1" fontId="6" fillId="0" borderId="0" xfId="0" applyNumberFormat="1" applyFont="1" applyBorder="1" applyAlignment="1">
      <alignment horizontal="right" vertical="top" wrapText="1"/>
    </xf>
    <xf numFmtId="0" fontId="33" fillId="0" borderId="0" xfId="0" applyFont="1" applyAlignment="1">
      <alignment horizontal="left" vertical="top"/>
    </xf>
    <xf numFmtId="166" fontId="29" fillId="0" borderId="1" xfId="0" applyNumberFormat="1" applyFont="1" applyBorder="1" applyAlignment="1">
      <alignment horizontal="right" vertical="top" wrapText="1"/>
    </xf>
    <xf numFmtId="166" fontId="7" fillId="0" borderId="1" xfId="0" applyNumberFormat="1" applyFont="1" applyBorder="1" applyAlignment="1">
      <alignment horizontal="right" vertical="top" wrapText="1"/>
    </xf>
    <xf numFmtId="166" fontId="27" fillId="0" borderId="1" xfId="0" applyNumberFormat="1" applyFont="1" applyBorder="1" applyAlignment="1">
      <alignment horizontal="right" vertical="top" wrapText="1"/>
    </xf>
    <xf numFmtId="9" fontId="27" fillId="4" borderId="1" xfId="1" applyFont="1" applyFill="1" applyBorder="1" applyAlignment="1">
      <alignment horizontal="right" vertical="top" wrapText="1"/>
    </xf>
    <xf numFmtId="10" fontId="25" fillId="4" borderId="1" xfId="0" applyNumberFormat="1" applyFont="1" applyFill="1" applyBorder="1" applyAlignment="1">
      <alignment horizontal="right" vertical="top"/>
    </xf>
    <xf numFmtId="0" fontId="34" fillId="0" borderId="0" xfId="0" applyFont="1" applyAlignment="1">
      <alignment horizontal="center" vertical="top" wrapText="1" readingOrder="1"/>
    </xf>
    <xf numFmtId="0" fontId="35" fillId="0" borderId="0" xfId="0" applyFont="1" applyAlignment="1">
      <alignment horizontal="left" vertical="top" wrapText="1"/>
    </xf>
    <xf numFmtId="0" fontId="4" fillId="3" borderId="10" xfId="0" applyFont="1" applyFill="1" applyBorder="1" applyAlignment="1">
      <alignment horizontal="center" vertical="center"/>
    </xf>
    <xf numFmtId="166" fontId="24" fillId="0" borderId="1" xfId="0" applyNumberFormat="1" applyFont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top" wrapText="1"/>
    </xf>
    <xf numFmtId="166" fontId="7" fillId="0" borderId="14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center" vertical="top" wrapText="1" readingOrder="1"/>
    </xf>
  </cellXfs>
  <cellStyles count="4">
    <cellStyle name="Hyperlink 2" xfId="3" xr:uid="{866D3742-A78D-4B03-8230-E2C7A1FBFE7D}"/>
    <cellStyle name="Normal" xfId="0" builtinId="0"/>
    <cellStyle name="Normal 2" xfId="2" xr:uid="{635FC79E-4AB3-4C6E-A6C5-34B0F69BB5F4}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  <mruColors>
      <color rgb="FF4F81BD"/>
      <color rgb="FF809F41"/>
      <color rgb="FF71588F"/>
      <color rgb="FFC0504D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"/>
  <dimension ref="A1:Z66"/>
  <sheetViews>
    <sheetView showGridLines="0" showOutlineSymbols="0" topLeftCell="C1" zoomScaleNormal="100" workbookViewId="0">
      <pane ySplit="4" topLeftCell="A18" activePane="bottomLeft" state="frozen"/>
      <selection pane="bottomLeft" sqref="A1:F2"/>
    </sheetView>
  </sheetViews>
  <sheetFormatPr defaultColWidth="6.88671875" defaultRowHeight="12.75" customHeight="1" x14ac:dyDescent="0.25"/>
  <cols>
    <col min="1" max="1" width="15.44140625" customWidth="1"/>
    <col min="2" max="2" width="13.5546875" style="57" customWidth="1"/>
    <col min="3" max="3" width="14" style="5" customWidth="1"/>
    <col min="4" max="4" width="16" style="57" customWidth="1"/>
    <col min="5" max="5" width="4.88671875" customWidth="1"/>
    <col min="6" max="6" width="14.44140625" style="57" customWidth="1"/>
    <col min="7" max="26" width="10.6640625" style="5" customWidth="1"/>
    <col min="27" max="32" width="10.6640625" customWidth="1"/>
  </cols>
  <sheetData>
    <row r="1" spans="1:26" ht="19.5" customHeight="1" x14ac:dyDescent="0.25">
      <c r="A1" s="163" t="s">
        <v>19</v>
      </c>
      <c r="B1" s="163"/>
      <c r="C1" s="163"/>
      <c r="D1" s="163"/>
      <c r="E1" s="163"/>
      <c r="F1" s="163"/>
    </row>
    <row r="2" spans="1:26" ht="13.2" x14ac:dyDescent="0.25">
      <c r="A2" s="163"/>
      <c r="B2" s="163"/>
      <c r="C2" s="163"/>
      <c r="D2" s="163"/>
      <c r="E2" s="163"/>
      <c r="F2" s="163"/>
    </row>
    <row r="3" spans="1:26" ht="16.5" customHeight="1" thickBot="1" x14ac:dyDescent="0.3">
      <c r="A3" s="1" t="s">
        <v>2</v>
      </c>
    </row>
    <row r="4" spans="1:26" ht="33" customHeight="1" thickTop="1" thickBot="1" x14ac:dyDescent="0.3">
      <c r="A4" s="52" t="s">
        <v>42</v>
      </c>
      <c r="B4" s="95" t="s">
        <v>8</v>
      </c>
      <c r="C4" s="95" t="s">
        <v>7</v>
      </c>
      <c r="D4" s="55"/>
      <c r="E4" s="55"/>
      <c r="F4" s="55"/>
      <c r="G4" s="56">
        <v>2005</v>
      </c>
      <c r="H4" s="56">
        <v>2006</v>
      </c>
      <c r="I4" s="56">
        <v>2007</v>
      </c>
      <c r="J4" s="56">
        <v>2008</v>
      </c>
      <c r="K4" s="56">
        <v>2009</v>
      </c>
      <c r="L4" s="56">
        <v>2010</v>
      </c>
      <c r="M4" s="56">
        <v>2011</v>
      </c>
      <c r="N4" s="56">
        <v>2012</v>
      </c>
      <c r="O4" s="56">
        <v>2013</v>
      </c>
      <c r="P4" s="56">
        <v>2014</v>
      </c>
      <c r="Q4" s="56">
        <v>2015</v>
      </c>
      <c r="R4" s="56">
        <v>2016</v>
      </c>
      <c r="S4" s="56">
        <v>2017</v>
      </c>
      <c r="T4" s="56">
        <v>2018</v>
      </c>
      <c r="U4" s="56">
        <v>2019</v>
      </c>
      <c r="V4" s="56">
        <v>2020</v>
      </c>
      <c r="W4" s="56">
        <v>2021</v>
      </c>
      <c r="X4" s="159" t="s">
        <v>60</v>
      </c>
      <c r="Y4" s="159" t="s">
        <v>63</v>
      </c>
      <c r="Z4" s="159" t="s">
        <v>64</v>
      </c>
    </row>
    <row r="5" spans="1:26" ht="13.5" customHeight="1" thickTop="1" x14ac:dyDescent="0.25">
      <c r="A5" s="32" t="s">
        <v>3</v>
      </c>
      <c r="B5" s="96" t="s">
        <v>9</v>
      </c>
      <c r="C5" s="54"/>
      <c r="D5" s="58"/>
      <c r="E5" s="53"/>
      <c r="F5" s="58"/>
      <c r="G5" s="54">
        <v>2.53E-2</v>
      </c>
      <c r="H5" s="54">
        <v>9.64E-2</v>
      </c>
      <c r="I5" s="54">
        <v>0.48699999999999999</v>
      </c>
      <c r="J5" s="54">
        <v>2.4849000000000001</v>
      </c>
      <c r="K5" s="54">
        <v>5.2789999999999999</v>
      </c>
      <c r="L5" s="54">
        <v>12.548999999999999</v>
      </c>
      <c r="M5" s="54">
        <v>31.085999999999999</v>
      </c>
      <c r="N5" s="54">
        <v>83.585999999999999</v>
      </c>
      <c r="O5" s="54">
        <v>167.13</v>
      </c>
      <c r="P5" s="54">
        <v>213.7</v>
      </c>
      <c r="Q5" s="54">
        <v>258.26</v>
      </c>
      <c r="R5" s="54">
        <v>299.137</v>
      </c>
      <c r="S5" s="54">
        <v>321.7901</v>
      </c>
      <c r="T5" s="54">
        <v>325.75599999999997</v>
      </c>
      <c r="U5" s="54">
        <v>326.95249999999999</v>
      </c>
      <c r="V5" s="54">
        <v>327.65289999999999</v>
      </c>
      <c r="W5" s="54">
        <v>327.70299999999997</v>
      </c>
      <c r="X5" s="54">
        <v>327.75900000000001</v>
      </c>
      <c r="Y5" s="54">
        <v>327.9</v>
      </c>
      <c r="Z5" s="54">
        <v>328</v>
      </c>
    </row>
    <row r="6" spans="1:26" ht="13.5" customHeight="1" x14ac:dyDescent="0.25">
      <c r="A6" s="33" t="s">
        <v>4</v>
      </c>
      <c r="B6" s="96" t="s">
        <v>9</v>
      </c>
      <c r="C6" s="9"/>
      <c r="D6" s="59"/>
      <c r="E6" s="8"/>
      <c r="F6" s="5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>
        <v>5.758</v>
      </c>
      <c r="S6" s="9">
        <v>13.9495</v>
      </c>
      <c r="T6" s="9">
        <v>26.011800000000001</v>
      </c>
      <c r="U6" s="9">
        <v>30.7973</v>
      </c>
      <c r="V6" s="9">
        <v>34.527299999999997</v>
      </c>
      <c r="W6" s="9">
        <v>36.811</v>
      </c>
      <c r="X6" s="9">
        <v>37.368000000000002</v>
      </c>
      <c r="Y6" s="9">
        <v>37.869999999999997</v>
      </c>
      <c r="Z6" s="9">
        <v>38.5</v>
      </c>
    </row>
    <row r="7" spans="1:26" ht="13.5" customHeight="1" x14ac:dyDescent="0.25">
      <c r="A7" s="7" t="s">
        <v>5</v>
      </c>
      <c r="B7" s="96" t="s">
        <v>9</v>
      </c>
      <c r="C7" s="9"/>
      <c r="D7" s="59"/>
      <c r="E7" s="8"/>
      <c r="F7" s="5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>
        <v>2.3199999999999998E-2</v>
      </c>
      <c r="S7" s="9">
        <v>1.0144</v>
      </c>
      <c r="T7" s="9">
        <v>4.6372999999999998</v>
      </c>
      <c r="U7" s="9">
        <v>7.2731000000000003</v>
      </c>
      <c r="V7" s="9">
        <v>10.3155</v>
      </c>
      <c r="W7" s="9">
        <v>13.693</v>
      </c>
      <c r="X7" s="9">
        <v>14.772</v>
      </c>
      <c r="Y7" s="9">
        <v>15.537000000000001</v>
      </c>
      <c r="Z7" s="9">
        <v>17.100000000000001</v>
      </c>
    </row>
    <row r="8" spans="1:26" ht="13.5" customHeight="1" x14ac:dyDescent="0.25">
      <c r="A8" s="7" t="s">
        <v>34</v>
      </c>
      <c r="B8" s="96" t="s">
        <v>9</v>
      </c>
      <c r="C8" s="9"/>
      <c r="D8" s="59"/>
      <c r="E8" s="8"/>
      <c r="F8" s="5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>
        <v>0.48270000000000002</v>
      </c>
      <c r="U8" s="9">
        <v>3.972</v>
      </c>
      <c r="V8" s="9">
        <v>18.561499999999999</v>
      </c>
      <c r="W8" s="9">
        <v>32.365000000000002</v>
      </c>
      <c r="X8" s="9">
        <v>39.000999999999998</v>
      </c>
      <c r="Y8" s="9">
        <v>44.2</v>
      </c>
      <c r="Z8" s="9">
        <v>55.7</v>
      </c>
    </row>
    <row r="9" spans="1:26" ht="13.5" customHeight="1" x14ac:dyDescent="0.25">
      <c r="A9" s="7" t="s">
        <v>32</v>
      </c>
      <c r="B9" s="96" t="s">
        <v>9</v>
      </c>
      <c r="C9" s="9"/>
      <c r="D9" s="59"/>
      <c r="E9" s="8"/>
      <c r="F9" s="5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>
        <v>0.87580000000000002</v>
      </c>
      <c r="U9" s="9">
        <v>3.4849000000000001</v>
      </c>
      <c r="V9" s="9">
        <v>7.7782</v>
      </c>
      <c r="W9" s="9">
        <v>11.211</v>
      </c>
      <c r="X9" s="9">
        <v>12.375999999999999</v>
      </c>
      <c r="Y9" s="9">
        <v>13.5</v>
      </c>
      <c r="Z9" s="9">
        <v>15.5</v>
      </c>
    </row>
    <row r="10" spans="1:26" ht="13.5" customHeight="1" x14ac:dyDescent="0.25">
      <c r="A10" s="7" t="s">
        <v>33</v>
      </c>
      <c r="B10" s="96" t="s">
        <v>9</v>
      </c>
      <c r="C10" s="9"/>
      <c r="D10" s="59"/>
      <c r="E10" s="8"/>
      <c r="F10" s="5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>
        <v>1.153</v>
      </c>
      <c r="V10" s="9">
        <v>4.4622000000000002</v>
      </c>
      <c r="W10" s="9">
        <v>7.45</v>
      </c>
      <c r="X10" s="9">
        <v>8.1820000000000004</v>
      </c>
      <c r="Y10" s="9">
        <v>8.4480000000000004</v>
      </c>
      <c r="Z10" s="9">
        <v>9.1080000000000005</v>
      </c>
    </row>
    <row r="11" spans="1:26" ht="13.5" customHeight="1" x14ac:dyDescent="0.25">
      <c r="A11" s="7" t="s">
        <v>6</v>
      </c>
      <c r="B11" s="96" t="s">
        <v>9</v>
      </c>
      <c r="C11" s="9"/>
      <c r="D11" s="59"/>
      <c r="E11" s="8"/>
      <c r="F11" s="59"/>
      <c r="G11" s="9"/>
      <c r="H11" s="9"/>
      <c r="I11" s="9">
        <v>0.28299999999999997</v>
      </c>
      <c r="J11" s="9">
        <v>1.41</v>
      </c>
      <c r="K11" s="9">
        <v>3.9820000000000002</v>
      </c>
      <c r="L11" s="9">
        <v>5.7949999999999999</v>
      </c>
      <c r="M11" s="9">
        <v>10.724</v>
      </c>
      <c r="N11" s="9">
        <v>17.376999999999999</v>
      </c>
      <c r="O11" s="9">
        <v>26.998999999999999</v>
      </c>
      <c r="P11" s="9">
        <v>41.743000000000002</v>
      </c>
      <c r="Q11" s="9">
        <v>59.81</v>
      </c>
      <c r="R11" s="9">
        <v>70.649500000000003</v>
      </c>
      <c r="S11" s="9">
        <v>96.922799999999995</v>
      </c>
      <c r="T11" s="9">
        <v>103.6279</v>
      </c>
      <c r="U11" s="9">
        <v>97.471400000000003</v>
      </c>
      <c r="V11" s="9">
        <v>107.66670000000001</v>
      </c>
      <c r="W11" s="9">
        <v>120.669</v>
      </c>
      <c r="X11" s="9">
        <v>120.703</v>
      </c>
      <c r="Y11" s="9">
        <v>125.468</v>
      </c>
      <c r="Z11" s="9">
        <v>126.07</v>
      </c>
    </row>
    <row r="12" spans="1:26" ht="13.5" customHeight="1" x14ac:dyDescent="0.25">
      <c r="A12" s="19" t="s">
        <v>22</v>
      </c>
      <c r="B12" s="83" t="s">
        <v>9</v>
      </c>
      <c r="C12" s="21"/>
      <c r="D12" s="60"/>
      <c r="E12" s="20"/>
      <c r="F12" s="60"/>
      <c r="G12" s="21"/>
      <c r="H12" s="21"/>
      <c r="I12" s="21"/>
      <c r="J12" s="21"/>
      <c r="K12" s="21"/>
      <c r="L12" s="21">
        <v>1.6E-2</v>
      </c>
      <c r="M12" s="21">
        <v>2.5000000000000001E-2</v>
      </c>
      <c r="N12" s="21">
        <v>2.9000000000000001E-2</v>
      </c>
      <c r="O12" s="21">
        <v>2.9000000000000001E-2</v>
      </c>
      <c r="P12" s="21">
        <v>3.1E-2</v>
      </c>
      <c r="Q12" s="21">
        <v>3.1E-2</v>
      </c>
      <c r="R12" s="21">
        <v>3.1E-2</v>
      </c>
      <c r="S12" s="21">
        <v>3.1E-2</v>
      </c>
      <c r="T12" s="21">
        <v>2.2999999999999998</v>
      </c>
      <c r="U12" s="21">
        <v>2.2999999999999998</v>
      </c>
      <c r="V12" s="21">
        <v>2.2999999999999998</v>
      </c>
      <c r="W12" s="21">
        <v>2.2999999999999998</v>
      </c>
      <c r="X12" s="21">
        <v>2.2999999999999998</v>
      </c>
      <c r="Y12" s="21">
        <v>2.2999999999999998</v>
      </c>
      <c r="Z12" s="21">
        <v>2.2999999999999998</v>
      </c>
    </row>
    <row r="13" spans="1:26" ht="13.5" customHeight="1" thickBot="1" x14ac:dyDescent="0.3">
      <c r="A13" s="19"/>
      <c r="B13" s="83"/>
      <c r="C13" s="21"/>
      <c r="D13" s="60"/>
      <c r="E13" s="20"/>
      <c r="F13" s="60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s="40" customFormat="1" ht="21.9" customHeight="1" thickTop="1" x14ac:dyDescent="0.25">
      <c r="A14" s="37"/>
      <c r="B14" s="84"/>
      <c r="C14" s="38"/>
      <c r="D14" s="61"/>
      <c r="E14" s="39"/>
      <c r="F14" s="91" t="s">
        <v>45</v>
      </c>
      <c r="G14" s="36">
        <f t="shared" ref="G14:W14" si="0">SUM(G5:G13)</f>
        <v>2.53E-2</v>
      </c>
      <c r="H14" s="36">
        <f t="shared" si="0"/>
        <v>9.64E-2</v>
      </c>
      <c r="I14" s="36">
        <f t="shared" si="0"/>
        <v>0.77</v>
      </c>
      <c r="J14" s="36">
        <f t="shared" si="0"/>
        <v>3.8948999999999998</v>
      </c>
      <c r="K14" s="36">
        <f t="shared" si="0"/>
        <v>9.2609999999999992</v>
      </c>
      <c r="L14" s="36">
        <f t="shared" si="0"/>
        <v>18.36</v>
      </c>
      <c r="M14" s="36">
        <f t="shared" si="0"/>
        <v>41.835000000000001</v>
      </c>
      <c r="N14" s="36">
        <f t="shared" si="0"/>
        <v>100.99199999999999</v>
      </c>
      <c r="O14" s="36">
        <f t="shared" si="0"/>
        <v>194.15799999999999</v>
      </c>
      <c r="P14" s="36">
        <f t="shared" si="0"/>
        <v>255.47399999999999</v>
      </c>
      <c r="Q14" s="36">
        <f t="shared" si="0"/>
        <v>318.101</v>
      </c>
      <c r="R14" s="36">
        <f t="shared" si="0"/>
        <v>375.59869999999995</v>
      </c>
      <c r="S14" s="36">
        <f t="shared" si="0"/>
        <v>433.70780000000002</v>
      </c>
      <c r="T14" s="36">
        <f t="shared" si="0"/>
        <v>463.69150000000002</v>
      </c>
      <c r="U14" s="36">
        <f t="shared" si="0"/>
        <v>473.4042</v>
      </c>
      <c r="V14" s="36">
        <f t="shared" si="0"/>
        <v>513.26430000000005</v>
      </c>
      <c r="W14" s="36">
        <f t="shared" si="0"/>
        <v>552.20199999999988</v>
      </c>
      <c r="X14" s="36">
        <f t="shared" ref="X14:Y14" si="1">SUM(X5:X13)</f>
        <v>562.4609999999999</v>
      </c>
      <c r="Y14" s="36">
        <f t="shared" si="1"/>
        <v>575.22299999999984</v>
      </c>
      <c r="Z14" s="36">
        <f t="shared" ref="Z14" si="2">SUM(Z5:Z13)</f>
        <v>592.27800000000002</v>
      </c>
    </row>
    <row r="15" spans="1:26" ht="13.5" customHeight="1" x14ac:dyDescent="0.25">
      <c r="A15" s="22"/>
      <c r="B15" s="85"/>
      <c r="C15" s="24"/>
      <c r="D15" s="62"/>
      <c r="E15" s="23"/>
      <c r="F15" s="62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 ht="13.5" customHeight="1" x14ac:dyDescent="0.25">
      <c r="A16" s="34" t="s">
        <v>43</v>
      </c>
      <c r="B16" s="85"/>
      <c r="C16" s="24"/>
      <c r="D16" s="62"/>
      <c r="E16" s="23"/>
      <c r="F16" s="62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6" s="4" customFormat="1" ht="14.25" customHeight="1" x14ac:dyDescent="0.25">
      <c r="A17" s="10" t="s">
        <v>3</v>
      </c>
      <c r="B17" s="106" t="s">
        <v>9</v>
      </c>
      <c r="C17" s="12"/>
      <c r="D17" s="63"/>
      <c r="E17" s="11"/>
      <c r="F17" s="63"/>
      <c r="G17" s="30">
        <v>0.11</v>
      </c>
      <c r="H17" s="30">
        <v>0.40849999999999997</v>
      </c>
      <c r="I17" s="30">
        <v>0.65100000000000002</v>
      </c>
      <c r="J17" s="30">
        <v>1.4339999999999999</v>
      </c>
      <c r="K17" s="30">
        <v>3.4489999999999998</v>
      </c>
      <c r="L17" s="30">
        <v>5.6059999999999999</v>
      </c>
      <c r="M17" s="30">
        <v>10.073</v>
      </c>
      <c r="N17" s="30">
        <v>20.103999999999999</v>
      </c>
      <c r="O17" s="30">
        <v>32.444000000000003</v>
      </c>
      <c r="P17" s="30">
        <v>45.481999999999999</v>
      </c>
      <c r="Q17" s="30">
        <v>59.710999999999999</v>
      </c>
      <c r="R17" s="30">
        <v>69.331900000000005</v>
      </c>
      <c r="S17" s="30">
        <v>72.756200000000007</v>
      </c>
      <c r="T17" s="30">
        <v>73.574799999999996</v>
      </c>
      <c r="U17" s="30">
        <v>73.593500000000006</v>
      </c>
      <c r="V17" s="30">
        <v>73.480999999999995</v>
      </c>
      <c r="W17" s="12">
        <v>73.403000000000006</v>
      </c>
      <c r="X17" s="12">
        <v>73.501000000000005</v>
      </c>
      <c r="Y17" s="12">
        <v>73.453000000000003</v>
      </c>
      <c r="Z17" s="12">
        <v>73.516400000000004</v>
      </c>
    </row>
    <row r="18" spans="1:26" ht="13.5" customHeight="1" x14ac:dyDescent="0.25">
      <c r="A18" s="13" t="s">
        <v>10</v>
      </c>
      <c r="B18" s="107" t="s">
        <v>9</v>
      </c>
      <c r="C18" s="15"/>
      <c r="D18" s="64"/>
      <c r="E18" s="14"/>
      <c r="F18" s="64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>
        <v>1.5986</v>
      </c>
      <c r="S18" s="15">
        <v>4.1864999999999997</v>
      </c>
      <c r="T18" s="15">
        <v>7.2944000000000004</v>
      </c>
      <c r="U18" s="15">
        <v>8.1567000000000007</v>
      </c>
      <c r="V18" s="15">
        <v>8.2967999999999993</v>
      </c>
      <c r="W18" s="15">
        <v>8.4770000000000003</v>
      </c>
      <c r="X18" s="15">
        <v>8.56</v>
      </c>
      <c r="Y18" s="15">
        <v>8.5749999999999993</v>
      </c>
      <c r="Z18" s="15">
        <v>8.69</v>
      </c>
    </row>
    <row r="19" spans="1:26" ht="13.5" customHeight="1" x14ac:dyDescent="0.25">
      <c r="A19" s="13" t="s">
        <v>5</v>
      </c>
      <c r="B19" s="107" t="s">
        <v>9</v>
      </c>
      <c r="C19" s="15"/>
      <c r="D19" s="64"/>
      <c r="E19" s="14"/>
      <c r="F19" s="64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>
        <v>0.69310000000000005</v>
      </c>
      <c r="T19" s="15">
        <v>1.8761000000000001</v>
      </c>
      <c r="U19" s="15">
        <v>2.3224999999999998</v>
      </c>
      <c r="V19" s="15">
        <v>2.7622</v>
      </c>
      <c r="W19" s="15">
        <v>3.1030000000000002</v>
      </c>
      <c r="X19" s="15">
        <v>3.1120000000000001</v>
      </c>
      <c r="Y19" s="15">
        <v>3.25</v>
      </c>
      <c r="Z19" s="15">
        <v>3.8580000000000001</v>
      </c>
    </row>
    <row r="20" spans="1:26" ht="13.5" customHeight="1" x14ac:dyDescent="0.25">
      <c r="A20" s="13" t="s">
        <v>34</v>
      </c>
      <c r="B20" s="106" t="s">
        <v>9</v>
      </c>
      <c r="C20" s="15"/>
      <c r="D20" s="64"/>
      <c r="E20" s="14"/>
      <c r="F20" s="64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>
        <v>0.49680000000000002</v>
      </c>
      <c r="U20" s="15">
        <v>2.5589</v>
      </c>
      <c r="V20" s="15">
        <v>5.3659999999999997</v>
      </c>
      <c r="W20" s="15">
        <v>7.649</v>
      </c>
      <c r="X20" s="15">
        <v>8.8119999999999994</v>
      </c>
      <c r="Y20" s="15">
        <v>10.447699999999999</v>
      </c>
      <c r="Z20" s="15">
        <v>13.577999999999999</v>
      </c>
    </row>
    <row r="21" spans="1:26" ht="13.5" customHeight="1" x14ac:dyDescent="0.25">
      <c r="A21" s="13" t="s">
        <v>32</v>
      </c>
      <c r="B21" s="107" t="s">
        <v>9</v>
      </c>
      <c r="C21" s="15"/>
      <c r="D21" s="64"/>
      <c r="E21" s="14"/>
      <c r="F21" s="64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>
        <v>0.42809999999999998</v>
      </c>
      <c r="U21" s="15">
        <v>2.5348000000000002</v>
      </c>
      <c r="V21" s="15">
        <v>4.0755999999999997</v>
      </c>
      <c r="W21" s="15">
        <v>6.1239999999999997</v>
      </c>
      <c r="X21" s="15">
        <v>6.5289999999999999</v>
      </c>
      <c r="Y21" s="15">
        <v>7.4676</v>
      </c>
      <c r="Z21" s="15">
        <v>8.7729999999999997</v>
      </c>
    </row>
    <row r="22" spans="1:26" ht="13.5" customHeight="1" x14ac:dyDescent="0.25">
      <c r="A22" s="13" t="s">
        <v>33</v>
      </c>
      <c r="B22" s="107" t="s">
        <v>9</v>
      </c>
      <c r="C22" s="15"/>
      <c r="D22" s="64"/>
      <c r="E22" s="14"/>
      <c r="F22" s="64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>
        <v>0.1043</v>
      </c>
      <c r="V22" s="15">
        <v>0.38700000000000001</v>
      </c>
      <c r="W22" s="15">
        <v>0.69199999999999995</v>
      </c>
      <c r="X22" s="15">
        <v>1.0109999999999999</v>
      </c>
      <c r="Y22" s="15">
        <v>1.3160000000000001</v>
      </c>
      <c r="Z22" s="15">
        <v>1.589</v>
      </c>
    </row>
    <row r="23" spans="1:26" ht="13.5" customHeight="1" x14ac:dyDescent="0.25">
      <c r="A23" s="13" t="s">
        <v>6</v>
      </c>
      <c r="B23" s="107" t="s">
        <v>9</v>
      </c>
      <c r="C23" s="15"/>
      <c r="D23" s="64"/>
      <c r="E23" s="14"/>
      <c r="F23" s="64"/>
      <c r="G23" s="15">
        <v>0.874</v>
      </c>
      <c r="H23" s="15">
        <v>0.874</v>
      </c>
      <c r="I23" s="15">
        <v>1.9710000000000001</v>
      </c>
      <c r="J23" s="15">
        <v>2.0710000000000002</v>
      </c>
      <c r="K23" s="15">
        <v>3.4009999999999998</v>
      </c>
      <c r="L23" s="15">
        <v>3.3809999999999998</v>
      </c>
      <c r="M23" s="15">
        <v>3.3809999999999998</v>
      </c>
      <c r="N23" s="15">
        <v>3.3809999999999998</v>
      </c>
      <c r="O23" s="15">
        <v>4.5199999999999996</v>
      </c>
      <c r="P23" s="15">
        <v>4.8780000000000001</v>
      </c>
      <c r="Q23" s="15">
        <v>7.4779999999999998</v>
      </c>
      <c r="R23" s="113">
        <v>8.0134000000000007</v>
      </c>
      <c r="S23" s="15">
        <v>9.7388999999999992</v>
      </c>
      <c r="T23" s="15">
        <v>10.410500000000001</v>
      </c>
      <c r="U23" s="15">
        <v>11.199400000000001</v>
      </c>
      <c r="V23" s="15">
        <v>12.945600000000001</v>
      </c>
      <c r="W23" s="15">
        <v>14.343</v>
      </c>
      <c r="X23" s="15">
        <v>16.599</v>
      </c>
      <c r="Y23" s="15">
        <v>16.731999999999999</v>
      </c>
      <c r="Z23" s="15">
        <v>16.731999999999999</v>
      </c>
    </row>
    <row r="24" spans="1:26" ht="13.5" customHeight="1" x14ac:dyDescent="0.25">
      <c r="A24" s="73" t="s">
        <v>22</v>
      </c>
      <c r="B24" s="86" t="s">
        <v>9</v>
      </c>
      <c r="C24" s="74"/>
      <c r="D24" s="75"/>
      <c r="E24" s="76"/>
      <c r="F24" s="75"/>
      <c r="G24" s="74">
        <v>0.02</v>
      </c>
      <c r="H24" s="74">
        <v>2.1999999999999999E-2</v>
      </c>
      <c r="I24" s="74">
        <v>2.1999999999999999E-2</v>
      </c>
      <c r="J24" s="74">
        <v>8.5500000000000007E-2</v>
      </c>
      <c r="K24" s="74">
        <v>9.2700000000000005E-2</v>
      </c>
      <c r="L24" s="74">
        <v>9.2700000000000005E-2</v>
      </c>
      <c r="M24" s="74">
        <v>0.15769999999999998</v>
      </c>
      <c r="N24" s="74">
        <v>0.15769999999999998</v>
      </c>
      <c r="O24" s="74">
        <v>0.36969999999999997</v>
      </c>
      <c r="P24" s="74">
        <v>0.37889999999999996</v>
      </c>
      <c r="Q24" s="74">
        <v>0.37889999999999996</v>
      </c>
      <c r="R24" s="74">
        <v>0.37889999999999996</v>
      </c>
      <c r="S24" s="74">
        <v>3.6789000000000001</v>
      </c>
      <c r="T24" s="74">
        <v>3.6789000000000001</v>
      </c>
      <c r="U24" s="74">
        <v>3.6789000000000001</v>
      </c>
      <c r="V24" s="74">
        <v>3.6789000000000001</v>
      </c>
      <c r="W24" s="74">
        <v>3.6789000000000001</v>
      </c>
      <c r="X24" s="74">
        <v>3.6789000000000001</v>
      </c>
      <c r="Y24" s="74">
        <v>3.6789000000000001</v>
      </c>
      <c r="Z24" s="74">
        <v>3.6789000000000001</v>
      </c>
    </row>
    <row r="25" spans="1:26" ht="13.5" customHeight="1" thickBot="1" x14ac:dyDescent="0.3">
      <c r="A25" s="25"/>
      <c r="B25" s="87"/>
      <c r="C25" s="27"/>
      <c r="D25" s="65"/>
      <c r="E25" s="26"/>
      <c r="F25" s="65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spans="1:26" s="45" customFormat="1" ht="21.9" customHeight="1" thickTop="1" x14ac:dyDescent="0.25">
      <c r="A26" s="42"/>
      <c r="B26" s="88"/>
      <c r="C26" s="43"/>
      <c r="D26" s="66"/>
      <c r="E26" s="44"/>
      <c r="F26" s="92" t="s">
        <v>46</v>
      </c>
      <c r="G26" s="41">
        <f t="shared" ref="G26:W26" si="3">SUM(G17:G25)</f>
        <v>1.004</v>
      </c>
      <c r="H26" s="41">
        <f t="shared" si="3"/>
        <v>1.3045</v>
      </c>
      <c r="I26" s="41">
        <f t="shared" si="3"/>
        <v>2.6439999999999997</v>
      </c>
      <c r="J26" s="41">
        <f t="shared" si="3"/>
        <v>3.5905</v>
      </c>
      <c r="K26" s="41">
        <f t="shared" si="3"/>
        <v>6.9426999999999994</v>
      </c>
      <c r="L26" s="41">
        <f t="shared" si="3"/>
        <v>9.0797000000000008</v>
      </c>
      <c r="M26" s="41">
        <f t="shared" si="3"/>
        <v>13.611700000000001</v>
      </c>
      <c r="N26" s="41">
        <f>SUM(N17:N25)</f>
        <v>23.642699999999998</v>
      </c>
      <c r="O26" s="41">
        <f t="shared" si="3"/>
        <v>37.3337</v>
      </c>
      <c r="P26" s="41">
        <f t="shared" si="3"/>
        <v>50.738900000000001</v>
      </c>
      <c r="Q26" s="41">
        <f t="shared" si="3"/>
        <v>67.567899999999995</v>
      </c>
      <c r="R26" s="41">
        <f t="shared" si="3"/>
        <v>79.322800000000015</v>
      </c>
      <c r="S26" s="41">
        <f t="shared" si="3"/>
        <v>91.053600000000003</v>
      </c>
      <c r="T26" s="41">
        <f t="shared" si="3"/>
        <v>97.759599999999978</v>
      </c>
      <c r="U26" s="41">
        <f t="shared" si="3"/>
        <v>104.149</v>
      </c>
      <c r="V26" s="41">
        <f t="shared" si="3"/>
        <v>110.99309999999998</v>
      </c>
      <c r="W26" s="41">
        <f t="shared" si="3"/>
        <v>117.4699</v>
      </c>
      <c r="X26" s="41">
        <f t="shared" ref="X26:Y26" si="4">SUM(X17:X25)</f>
        <v>121.80289999999999</v>
      </c>
      <c r="Y26" s="41">
        <f t="shared" si="4"/>
        <v>124.92020000000001</v>
      </c>
      <c r="Z26" s="41">
        <f t="shared" ref="Z26" si="5">SUM(Z17:Z25)</f>
        <v>130.4153</v>
      </c>
    </row>
    <row r="27" spans="1:26" s="45" customFormat="1" ht="16.5" customHeight="1" x14ac:dyDescent="0.25">
      <c r="A27" s="97"/>
      <c r="B27" s="98"/>
      <c r="C27" s="99"/>
      <c r="D27" s="100"/>
      <c r="E27" s="101"/>
      <c r="F27" s="102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26" ht="13.5" customHeight="1" x14ac:dyDescent="0.25">
      <c r="A28" s="35" t="s">
        <v>11</v>
      </c>
      <c r="B28" s="89"/>
      <c r="C28" s="6"/>
      <c r="D28" s="67"/>
      <c r="E28" s="3"/>
      <c r="F28" s="6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3.5" customHeight="1" x14ac:dyDescent="0.25">
      <c r="A29" s="31" t="s">
        <v>3</v>
      </c>
      <c r="B29" s="108" t="s">
        <v>9</v>
      </c>
      <c r="C29" s="18"/>
      <c r="D29" s="68"/>
      <c r="E29" s="17"/>
      <c r="F29" s="68"/>
      <c r="G29" s="18">
        <v>0.14380000000000001</v>
      </c>
      <c r="H29" s="18">
        <v>0.3755</v>
      </c>
      <c r="I29" s="18">
        <v>0.73399999999999999</v>
      </c>
      <c r="J29" s="18">
        <v>1.6819999999999999</v>
      </c>
      <c r="K29" s="18">
        <v>4.0279999999999996</v>
      </c>
      <c r="L29" s="18">
        <v>5.9279999999999999</v>
      </c>
      <c r="M29" s="18">
        <v>12.551</v>
      </c>
      <c r="N29" s="18">
        <v>23.542000000000002</v>
      </c>
      <c r="O29" s="18">
        <v>33.215000000000003</v>
      </c>
      <c r="P29" s="18">
        <v>45.63</v>
      </c>
      <c r="Q29" s="18">
        <v>61.779000000000003</v>
      </c>
      <c r="R29" s="18">
        <v>77.243200000000002</v>
      </c>
      <c r="S29" s="18">
        <v>82.602000000000004</v>
      </c>
      <c r="T29" s="18">
        <v>84.251000000000005</v>
      </c>
      <c r="U29" s="18">
        <v>85.084000000000003</v>
      </c>
      <c r="V29" s="18">
        <v>85.157899999999998</v>
      </c>
      <c r="W29" s="18">
        <v>85.022000000000006</v>
      </c>
      <c r="X29" s="18">
        <v>85.033000000000001</v>
      </c>
      <c r="Y29" s="18">
        <v>85.036000000000001</v>
      </c>
      <c r="Z29" s="18">
        <v>85.056600000000003</v>
      </c>
    </row>
    <row r="30" spans="1:26" ht="13.5" customHeight="1" x14ac:dyDescent="0.25">
      <c r="A30" s="16" t="s">
        <v>4</v>
      </c>
      <c r="B30" s="108" t="s">
        <v>9</v>
      </c>
      <c r="C30" s="18"/>
      <c r="D30" s="68"/>
      <c r="E30" s="17"/>
      <c r="F30" s="6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>
        <v>1.3427</v>
      </c>
      <c r="S30" s="18">
        <v>2.8761999999999999</v>
      </c>
      <c r="T30" s="18">
        <v>5.3883000000000001</v>
      </c>
      <c r="U30" s="18">
        <v>8.7888000000000002</v>
      </c>
      <c r="V30" s="18">
        <v>10.831300000000001</v>
      </c>
      <c r="W30" s="18">
        <v>12.054</v>
      </c>
      <c r="X30" s="18">
        <v>12.462</v>
      </c>
      <c r="Y30" s="18">
        <v>12.632999999999999</v>
      </c>
      <c r="Z30" s="18">
        <v>12.762</v>
      </c>
    </row>
    <row r="31" spans="1:26" ht="13.5" customHeight="1" x14ac:dyDescent="0.25">
      <c r="A31" s="16" t="s">
        <v>5</v>
      </c>
      <c r="B31" s="108" t="s">
        <v>9</v>
      </c>
      <c r="C31" s="18"/>
      <c r="D31" s="68"/>
      <c r="E31" s="17"/>
      <c r="F31" s="6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>
        <v>9.1000000000000004E-3</v>
      </c>
      <c r="S31" s="18">
        <v>0.6714</v>
      </c>
      <c r="T31" s="18">
        <v>0.88449999999999995</v>
      </c>
      <c r="U31" s="18">
        <v>2.2000000000000002</v>
      </c>
      <c r="V31" s="18">
        <v>3.8041999999999998</v>
      </c>
      <c r="W31" s="18">
        <v>4.2009999999999996</v>
      </c>
      <c r="X31" s="18">
        <v>4.4260000000000002</v>
      </c>
      <c r="Y31" s="18">
        <v>4.726</v>
      </c>
      <c r="Z31" s="18">
        <v>4.6449999999999996</v>
      </c>
    </row>
    <row r="32" spans="1:26" ht="13.5" customHeight="1" x14ac:dyDescent="0.25">
      <c r="A32" s="16" t="s">
        <v>34</v>
      </c>
      <c r="B32" s="108" t="s">
        <v>9</v>
      </c>
      <c r="C32" s="18"/>
      <c r="D32" s="68"/>
      <c r="E32" s="17"/>
      <c r="F32" s="6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S32" s="18"/>
      <c r="T32" s="18"/>
      <c r="U32" s="18">
        <v>0.38900000000000001</v>
      </c>
      <c r="V32" s="18">
        <v>2.1358999999999999</v>
      </c>
      <c r="W32" s="18">
        <v>3.5129999999999999</v>
      </c>
      <c r="X32" s="18">
        <v>4.32</v>
      </c>
      <c r="Y32" s="18">
        <v>5.4989999999999997</v>
      </c>
      <c r="Z32" s="18">
        <v>7.46</v>
      </c>
    </row>
    <row r="33" spans="1:26" ht="13.5" customHeight="1" x14ac:dyDescent="0.25">
      <c r="A33" s="16" t="s">
        <v>32</v>
      </c>
      <c r="B33" s="108" t="s">
        <v>9</v>
      </c>
      <c r="C33" s="18"/>
      <c r="D33" s="68"/>
      <c r="E33" s="17"/>
      <c r="F33" s="6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>
        <v>1.5100000000000001E-2</v>
      </c>
      <c r="V33" s="18">
        <v>1.1069</v>
      </c>
      <c r="W33" s="18">
        <v>2.6150000000000002</v>
      </c>
      <c r="X33" s="18">
        <v>3.5739999999999998</v>
      </c>
      <c r="Y33" s="18">
        <v>4.5670000000000002</v>
      </c>
      <c r="Z33" s="18">
        <v>6.6433</v>
      </c>
    </row>
    <row r="34" spans="1:26" ht="13.5" customHeight="1" x14ac:dyDescent="0.25">
      <c r="A34" s="16" t="s">
        <v>33</v>
      </c>
      <c r="B34" s="108" t="s">
        <v>9</v>
      </c>
      <c r="C34" s="18"/>
      <c r="D34" s="68"/>
      <c r="E34" s="17"/>
      <c r="F34" s="6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>
        <v>7.46E-2</v>
      </c>
      <c r="V34" s="18">
        <v>0.54959999999999998</v>
      </c>
      <c r="W34" s="18">
        <v>1.2016</v>
      </c>
      <c r="X34" s="18">
        <v>1.3959999999999999</v>
      </c>
      <c r="Y34" s="18">
        <v>1.52</v>
      </c>
      <c r="Z34" s="18">
        <v>1.796</v>
      </c>
    </row>
    <row r="35" spans="1:26" ht="13.5" customHeight="1" x14ac:dyDescent="0.25">
      <c r="A35" s="16" t="s">
        <v>6</v>
      </c>
      <c r="B35" s="108" t="s">
        <v>9</v>
      </c>
      <c r="C35" s="18"/>
      <c r="D35" s="68"/>
      <c r="E35" s="17"/>
      <c r="F35" s="94"/>
      <c r="G35" s="18"/>
      <c r="H35" s="18"/>
      <c r="I35" s="18"/>
      <c r="J35" s="18"/>
      <c r="K35" s="18">
        <v>0.40100000000000002</v>
      </c>
      <c r="L35" s="18">
        <v>0.40100000000000002</v>
      </c>
      <c r="M35" s="18">
        <v>0.40100000000000002</v>
      </c>
      <c r="N35" s="18">
        <v>2.1960000000000002</v>
      </c>
      <c r="O35" s="18">
        <v>2.7650000000000001</v>
      </c>
      <c r="P35" s="18">
        <v>3.605</v>
      </c>
      <c r="Q35" s="18">
        <v>4.1239999999999997</v>
      </c>
      <c r="R35" s="18">
        <v>6.9496000000000002</v>
      </c>
      <c r="S35" s="18">
        <v>8.0945</v>
      </c>
      <c r="T35" s="18">
        <v>10.208299999999999</v>
      </c>
      <c r="U35" s="18">
        <v>13.552099999999999</v>
      </c>
      <c r="V35" s="18">
        <v>13.51</v>
      </c>
      <c r="W35" s="18">
        <v>14.816000000000001</v>
      </c>
      <c r="X35" s="18">
        <v>14.981</v>
      </c>
      <c r="Y35" s="18">
        <v>15.4</v>
      </c>
      <c r="Z35" s="18">
        <v>16.123000000000001</v>
      </c>
    </row>
    <row r="36" spans="1:26" s="4" customFormat="1" ht="14.25" customHeight="1" x14ac:dyDescent="0.25">
      <c r="A36" s="77" t="s">
        <v>22</v>
      </c>
      <c r="B36" s="90" t="s">
        <v>9</v>
      </c>
      <c r="C36" s="78"/>
      <c r="D36" s="79"/>
      <c r="E36" s="80"/>
      <c r="F36" s="81"/>
      <c r="G36" s="82"/>
      <c r="H36" s="82"/>
      <c r="I36" s="82"/>
      <c r="J36" s="18">
        <v>0.6018</v>
      </c>
      <c r="K36" s="18">
        <v>1.0585</v>
      </c>
      <c r="L36" s="18">
        <v>1.0610999999999999</v>
      </c>
      <c r="M36" s="18">
        <v>1.0620999999999998</v>
      </c>
      <c r="N36" s="18">
        <v>1.0632999999999999</v>
      </c>
      <c r="O36" s="18">
        <v>1.07151</v>
      </c>
      <c r="P36" s="18">
        <v>1.08751</v>
      </c>
      <c r="Q36" s="18">
        <v>1.12165</v>
      </c>
      <c r="R36" s="18">
        <v>5.6556699999999998</v>
      </c>
      <c r="S36" s="18">
        <v>5.6556699999999998</v>
      </c>
      <c r="T36" s="18">
        <v>7.6556699999999998</v>
      </c>
      <c r="U36" s="18">
        <v>7.7916699999999999</v>
      </c>
      <c r="V36" s="18">
        <v>8.7916699999999999</v>
      </c>
      <c r="W36" s="78">
        <v>8.7916699999999999</v>
      </c>
      <c r="X36" s="78">
        <v>8.7916699999999999</v>
      </c>
      <c r="Y36" s="78">
        <v>8.7916699999999999</v>
      </c>
      <c r="Z36" s="78">
        <v>8.7916699999999999</v>
      </c>
    </row>
    <row r="37" spans="1:26" ht="12.75" customHeight="1" thickBot="1" x14ac:dyDescent="0.3">
      <c r="A37" s="28"/>
      <c r="B37" s="69"/>
      <c r="C37" s="29"/>
      <c r="D37" s="69"/>
      <c r="E37" s="28"/>
      <c r="F37" s="6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spans="1:26" s="49" customFormat="1" ht="21.9" customHeight="1" thickTop="1" x14ac:dyDescent="0.25">
      <c r="A38" s="47"/>
      <c r="B38" s="70"/>
      <c r="C38" s="48"/>
      <c r="D38" s="70"/>
      <c r="E38" s="48"/>
      <c r="F38" s="93" t="s">
        <v>1</v>
      </c>
      <c r="G38" s="46">
        <f t="shared" ref="G38:W38" si="6">SUM(G29:G37)</f>
        <v>0.14380000000000001</v>
      </c>
      <c r="H38" s="46">
        <f t="shared" si="6"/>
        <v>0.3755</v>
      </c>
      <c r="I38" s="46">
        <f t="shared" si="6"/>
        <v>0.73399999999999999</v>
      </c>
      <c r="J38" s="46">
        <f t="shared" si="6"/>
        <v>2.2837999999999998</v>
      </c>
      <c r="K38" s="46">
        <f t="shared" si="6"/>
        <v>5.4874999999999989</v>
      </c>
      <c r="L38" s="46">
        <f t="shared" si="6"/>
        <v>7.3900999999999994</v>
      </c>
      <c r="M38" s="46">
        <f t="shared" si="6"/>
        <v>14.014099999999999</v>
      </c>
      <c r="N38" s="46">
        <f>SUM(N29:N37)</f>
        <v>26.801300000000005</v>
      </c>
      <c r="O38" s="46">
        <f t="shared" si="6"/>
        <v>37.051510000000007</v>
      </c>
      <c r="P38" s="46">
        <f t="shared" si="6"/>
        <v>50.322510000000001</v>
      </c>
      <c r="Q38" s="46">
        <f t="shared" si="6"/>
        <v>67.024650000000008</v>
      </c>
      <c r="R38" s="46">
        <f t="shared" si="6"/>
        <v>91.200270000000003</v>
      </c>
      <c r="S38" s="46">
        <f t="shared" si="6"/>
        <v>99.899770000000004</v>
      </c>
      <c r="T38" s="46">
        <f t="shared" si="6"/>
        <v>108.38777</v>
      </c>
      <c r="U38" s="46">
        <f t="shared" si="6"/>
        <v>117.89527</v>
      </c>
      <c r="V38" s="46">
        <f t="shared" si="6"/>
        <v>125.88746999999999</v>
      </c>
      <c r="W38" s="46">
        <f t="shared" si="6"/>
        <v>132.21427</v>
      </c>
      <c r="X38" s="46">
        <f t="shared" ref="X38:Y38" si="7">SUM(X29:X37)</f>
        <v>134.98367000000002</v>
      </c>
      <c r="Y38" s="46">
        <f t="shared" si="7"/>
        <v>138.17266999999998</v>
      </c>
      <c r="Z38" s="46">
        <f t="shared" ref="Z38" si="8">SUM(Z29:Z37)</f>
        <v>143.27757</v>
      </c>
    </row>
    <row r="39" spans="1:26" s="49" customFormat="1" ht="13.5" customHeight="1" x14ac:dyDescent="0.25">
      <c r="A39" s="103"/>
      <c r="B39" s="104"/>
      <c r="C39" s="103"/>
      <c r="D39" s="104"/>
      <c r="E39" s="103"/>
      <c r="F39" s="105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</row>
    <row r="40" spans="1:26" ht="13.5" customHeight="1" x14ac:dyDescent="0.25">
      <c r="A40" s="35" t="s">
        <v>44</v>
      </c>
      <c r="B40" s="89"/>
      <c r="C40" s="6"/>
      <c r="D40" s="67"/>
      <c r="E40" s="3"/>
      <c r="F40" s="67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3.5" customHeight="1" x14ac:dyDescent="0.25">
      <c r="A41" s="31" t="s">
        <v>3</v>
      </c>
      <c r="B41" s="108" t="s">
        <v>9</v>
      </c>
      <c r="C41" s="18"/>
      <c r="D41" s="68"/>
      <c r="E41" s="17"/>
      <c r="F41" s="68"/>
      <c r="G41" s="18"/>
      <c r="H41" s="18"/>
      <c r="I41" s="18"/>
      <c r="J41" s="18"/>
      <c r="K41" s="18"/>
      <c r="L41" s="18"/>
      <c r="M41" s="18"/>
      <c r="N41" s="18"/>
      <c r="O41" s="18">
        <v>1.2</v>
      </c>
      <c r="P41" s="18">
        <v>1.5649999999999999</v>
      </c>
      <c r="Q41" s="18">
        <v>2.0030000000000001</v>
      </c>
      <c r="R41" s="18">
        <v>2.0876000000000001</v>
      </c>
      <c r="S41" s="18">
        <v>2.1674000000000002</v>
      </c>
      <c r="T41" s="18">
        <v>2.2254999999999998</v>
      </c>
      <c r="U41" s="18">
        <v>2.2808999999999999</v>
      </c>
      <c r="V41" s="18">
        <v>2.2995000000000001</v>
      </c>
      <c r="W41" s="18">
        <v>2.3795999999999999</v>
      </c>
      <c r="X41" s="18">
        <v>2.4809999999999999</v>
      </c>
      <c r="Y41" s="18">
        <v>2.48</v>
      </c>
      <c r="Z41" s="18">
        <v>2.48</v>
      </c>
    </row>
    <row r="42" spans="1:26" ht="13.5" customHeight="1" x14ac:dyDescent="0.25">
      <c r="A42" s="16" t="s">
        <v>4</v>
      </c>
      <c r="B42" s="108" t="s">
        <v>9</v>
      </c>
      <c r="C42" s="18"/>
      <c r="D42" s="68"/>
      <c r="E42" s="17"/>
      <c r="F42" s="6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3.5" customHeight="1" x14ac:dyDescent="0.25">
      <c r="A43" s="16" t="s">
        <v>5</v>
      </c>
      <c r="B43" s="108" t="s">
        <v>9</v>
      </c>
      <c r="C43" s="18"/>
      <c r="D43" s="68"/>
      <c r="E43" s="17"/>
      <c r="F43" s="6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ht="13.5" customHeight="1" x14ac:dyDescent="0.25">
      <c r="A44" s="16" t="s">
        <v>34</v>
      </c>
      <c r="B44" s="108" t="s">
        <v>9</v>
      </c>
      <c r="C44" s="18"/>
      <c r="D44" s="68"/>
      <c r="E44" s="17"/>
      <c r="F44" s="6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>
        <v>7.1999999999999998E-3</v>
      </c>
      <c r="V44" s="18">
        <v>0.13850000000000001</v>
      </c>
      <c r="W44" s="18">
        <v>0.19950000000000001</v>
      </c>
      <c r="X44" s="18">
        <v>0.19950000000000001</v>
      </c>
      <c r="Y44" s="18">
        <v>0.19950000000000001</v>
      </c>
      <c r="Z44" s="18">
        <v>0.21299999999999999</v>
      </c>
    </row>
    <row r="45" spans="1:26" ht="13.5" customHeight="1" x14ac:dyDescent="0.25">
      <c r="A45" s="16" t="s">
        <v>32</v>
      </c>
      <c r="B45" s="108" t="s">
        <v>9</v>
      </c>
      <c r="C45" s="18"/>
      <c r="D45" s="68"/>
      <c r="E45" s="17"/>
      <c r="F45" s="6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 ht="13.5" customHeight="1" x14ac:dyDescent="0.25">
      <c r="A46" s="16" t="s">
        <v>33</v>
      </c>
      <c r="B46" s="108" t="s">
        <v>9</v>
      </c>
      <c r="C46" s="18"/>
      <c r="D46" s="68"/>
      <c r="E46" s="17"/>
      <c r="F46" s="6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 ht="13.5" customHeight="1" x14ac:dyDescent="0.25">
      <c r="A47" s="16" t="s">
        <v>6</v>
      </c>
      <c r="B47" s="108" t="s">
        <v>9</v>
      </c>
      <c r="C47" s="18"/>
      <c r="D47" s="68"/>
      <c r="E47" s="17"/>
      <c r="F47" s="94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 s="4" customFormat="1" ht="14.25" customHeight="1" x14ac:dyDescent="0.25">
      <c r="A48" s="77" t="s">
        <v>22</v>
      </c>
      <c r="B48" s="90" t="s">
        <v>9</v>
      </c>
      <c r="C48" s="78"/>
      <c r="D48" s="79"/>
      <c r="E48" s="80"/>
      <c r="F48" s="81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78"/>
      <c r="W48" s="78"/>
      <c r="X48" s="78"/>
      <c r="Y48" s="78"/>
      <c r="Z48" s="78"/>
    </row>
    <row r="49" spans="1:26" ht="12.75" customHeight="1" thickBot="1" x14ac:dyDescent="0.3">
      <c r="A49" s="28"/>
      <c r="B49" s="69"/>
      <c r="C49" s="29"/>
      <c r="D49" s="69"/>
      <c r="E49" s="28"/>
      <c r="F49" s="6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</row>
    <row r="50" spans="1:26" s="49" customFormat="1" ht="21.9" customHeight="1" thickTop="1" x14ac:dyDescent="0.25">
      <c r="A50" s="47"/>
      <c r="B50" s="70"/>
      <c r="C50" s="48"/>
      <c r="D50" s="70"/>
      <c r="E50" s="48"/>
      <c r="F50" s="93" t="s">
        <v>47</v>
      </c>
      <c r="G50" s="46">
        <f t="shared" ref="G50:W50" si="9">SUM(G41:G49)</f>
        <v>0</v>
      </c>
      <c r="H50" s="46">
        <f t="shared" si="9"/>
        <v>0</v>
      </c>
      <c r="I50" s="46">
        <f t="shared" si="9"/>
        <v>0</v>
      </c>
      <c r="J50" s="46">
        <f t="shared" si="9"/>
        <v>0</v>
      </c>
      <c r="K50" s="46">
        <f t="shared" si="9"/>
        <v>0</v>
      </c>
      <c r="L50" s="46">
        <f t="shared" si="9"/>
        <v>0</v>
      </c>
      <c r="M50" s="46">
        <f t="shared" si="9"/>
        <v>0</v>
      </c>
      <c r="N50" s="46">
        <f t="shared" si="9"/>
        <v>0</v>
      </c>
      <c r="O50" s="46">
        <f t="shared" si="9"/>
        <v>1.2</v>
      </c>
      <c r="P50" s="46">
        <f t="shared" si="9"/>
        <v>1.5649999999999999</v>
      </c>
      <c r="Q50" s="46">
        <f t="shared" si="9"/>
        <v>2.0030000000000001</v>
      </c>
      <c r="R50" s="46">
        <f t="shared" si="9"/>
        <v>2.0876000000000001</v>
      </c>
      <c r="S50" s="46">
        <f t="shared" si="9"/>
        <v>2.1674000000000002</v>
      </c>
      <c r="T50" s="46">
        <f t="shared" si="9"/>
        <v>2.2254999999999998</v>
      </c>
      <c r="U50" s="46">
        <f t="shared" si="9"/>
        <v>2.2881</v>
      </c>
      <c r="V50" s="46">
        <f t="shared" si="9"/>
        <v>2.4380000000000002</v>
      </c>
      <c r="W50" s="46">
        <f t="shared" si="9"/>
        <v>2.5790999999999999</v>
      </c>
      <c r="X50" s="46">
        <f t="shared" ref="X50:Y50" si="10">SUM(X41:X49)</f>
        <v>2.6804999999999999</v>
      </c>
      <c r="Y50" s="46">
        <f t="shared" si="10"/>
        <v>2.6795</v>
      </c>
      <c r="Z50" s="46">
        <f t="shared" ref="Z50" si="11">SUM(Z41:Z49)</f>
        <v>2.6930000000000001</v>
      </c>
    </row>
    <row r="51" spans="1:26" ht="13.5" customHeight="1" x14ac:dyDescent="0.25">
      <c r="A51" s="2"/>
      <c r="B51" s="89"/>
      <c r="C51" s="6"/>
      <c r="D51" s="67"/>
      <c r="E51" s="3"/>
      <c r="F51" s="67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3.5" customHeight="1" x14ac:dyDescent="0.25">
      <c r="A52" s="35" t="s">
        <v>51</v>
      </c>
      <c r="B52" s="89"/>
      <c r="C52" s="6"/>
      <c r="D52" s="67"/>
      <c r="E52" s="3"/>
      <c r="F52" s="67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3.5" customHeight="1" x14ac:dyDescent="0.25">
      <c r="A53" s="31" t="s">
        <v>3</v>
      </c>
      <c r="B53" s="108" t="s">
        <v>9</v>
      </c>
      <c r="C53" s="18"/>
      <c r="D53" s="68"/>
      <c r="E53" s="17"/>
      <c r="F53" s="68"/>
      <c r="G53" s="18"/>
      <c r="H53" s="18"/>
      <c r="I53" s="18"/>
      <c r="J53" s="18"/>
      <c r="K53" s="18"/>
      <c r="L53" s="18"/>
      <c r="M53" s="18"/>
      <c r="N53" s="18"/>
      <c r="O53" s="18">
        <v>0.308</v>
      </c>
      <c r="P53" s="18">
        <v>0.35799999999999998</v>
      </c>
      <c r="Q53" s="18">
        <v>0.46899999999999997</v>
      </c>
      <c r="R53" s="18">
        <v>0.63770000000000004</v>
      </c>
      <c r="S53" s="18">
        <v>0.75419999999999998</v>
      </c>
      <c r="T53" s="18">
        <v>0.75680000000000003</v>
      </c>
      <c r="U53" s="18">
        <v>0.75680000000000003</v>
      </c>
      <c r="V53" s="18">
        <v>0.78110000000000002</v>
      </c>
      <c r="W53" s="18">
        <v>0.7782</v>
      </c>
      <c r="X53" s="18">
        <v>0.7782</v>
      </c>
      <c r="Y53" s="18">
        <v>0.77800000000000002</v>
      </c>
      <c r="Z53" s="18">
        <v>0.77800000000000002</v>
      </c>
    </row>
    <row r="54" spans="1:26" ht="13.5" customHeight="1" x14ac:dyDescent="0.25">
      <c r="A54" s="16" t="s">
        <v>4</v>
      </c>
      <c r="B54" s="108" t="s">
        <v>9</v>
      </c>
      <c r="C54" s="18"/>
      <c r="D54" s="68"/>
      <c r="E54" s="17"/>
      <c r="F54" s="6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>
        <v>3.5999999999999999E-3</v>
      </c>
      <c r="V54" s="18">
        <v>3.5999999999999999E-3</v>
      </c>
      <c r="W54" s="18">
        <v>3.5999999999999999E-3</v>
      </c>
      <c r="X54" s="18">
        <v>3.5999999999999999E-3</v>
      </c>
      <c r="Y54" s="18">
        <v>3.5999999999999999E-3</v>
      </c>
      <c r="Z54" s="18">
        <v>3.5999999999999999E-3</v>
      </c>
    </row>
    <row r="55" spans="1:26" ht="13.5" customHeight="1" x14ac:dyDescent="0.25">
      <c r="A55" s="16" t="s">
        <v>5</v>
      </c>
      <c r="B55" s="108" t="s">
        <v>9</v>
      </c>
      <c r="C55" s="18"/>
      <c r="D55" s="68"/>
      <c r="E55" s="17"/>
      <c r="F55" s="6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 ht="13.5" customHeight="1" x14ac:dyDescent="0.25">
      <c r="A56" s="16" t="s">
        <v>34</v>
      </c>
      <c r="B56" s="108" t="s">
        <v>9</v>
      </c>
      <c r="C56" s="18"/>
      <c r="D56" s="68"/>
      <c r="E56" s="17"/>
      <c r="F56" s="6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>
        <v>7.6E-3</v>
      </c>
      <c r="V56" s="18">
        <v>2.1899999999999999E-2</v>
      </c>
      <c r="W56" s="18">
        <v>4.8300000000000003E-2</v>
      </c>
      <c r="X56" s="18">
        <v>4.8300000000000003E-2</v>
      </c>
      <c r="Y56" s="18">
        <v>5.5399999999999998E-2</v>
      </c>
      <c r="Z56" s="18">
        <v>6.13E-2</v>
      </c>
    </row>
    <row r="57" spans="1:26" ht="13.5" customHeight="1" x14ac:dyDescent="0.25">
      <c r="A57" s="16" t="s">
        <v>32</v>
      </c>
      <c r="B57" s="108" t="s">
        <v>9</v>
      </c>
      <c r="C57" s="18"/>
      <c r="D57" s="68"/>
      <c r="E57" s="17"/>
      <c r="F57" s="6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>
        <v>1.14E-2</v>
      </c>
    </row>
    <row r="58" spans="1:26" ht="13.5" customHeight="1" x14ac:dyDescent="0.25">
      <c r="A58" s="16" t="s">
        <v>33</v>
      </c>
      <c r="B58" s="108" t="s">
        <v>9</v>
      </c>
      <c r="C58" s="18"/>
      <c r="D58" s="68"/>
      <c r="E58" s="17"/>
      <c r="F58" s="6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>
        <v>3.8E-3</v>
      </c>
      <c r="Z58" s="18">
        <v>3.8E-3</v>
      </c>
    </row>
    <row r="59" spans="1:26" ht="13.5" customHeight="1" x14ac:dyDescent="0.25">
      <c r="A59" s="16" t="s">
        <v>6</v>
      </c>
      <c r="B59" s="108" t="s">
        <v>9</v>
      </c>
      <c r="C59" s="18"/>
      <c r="D59" s="68"/>
      <c r="E59" s="17"/>
      <c r="F59" s="94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 s="4" customFormat="1" ht="14.25" customHeight="1" x14ac:dyDescent="0.25">
      <c r="A60" s="77" t="s">
        <v>22</v>
      </c>
      <c r="B60" s="90" t="s">
        <v>9</v>
      </c>
      <c r="C60" s="78"/>
      <c r="D60" s="79"/>
      <c r="E60" s="80"/>
      <c r="F60" s="81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78"/>
      <c r="W60" s="78"/>
      <c r="X60" s="78"/>
      <c r="Y60" s="78"/>
      <c r="Z60" s="78"/>
    </row>
    <row r="61" spans="1:26" ht="12.75" customHeight="1" thickBot="1" x14ac:dyDescent="0.3">
      <c r="A61" s="28"/>
      <c r="B61" s="69"/>
      <c r="C61" s="29"/>
      <c r="D61" s="69"/>
      <c r="E61" s="28"/>
      <c r="F61" s="6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</row>
    <row r="62" spans="1:26" s="49" customFormat="1" ht="21.9" customHeight="1" thickTop="1" x14ac:dyDescent="0.25">
      <c r="A62" s="47"/>
      <c r="B62" s="70"/>
      <c r="C62" s="48"/>
      <c r="D62" s="70"/>
      <c r="E62" s="48"/>
      <c r="F62" s="93" t="s">
        <v>52</v>
      </c>
      <c r="G62" s="46">
        <f t="shared" ref="G62:W62" si="12">SUM(G53:G61)</f>
        <v>0</v>
      </c>
      <c r="H62" s="46">
        <f t="shared" si="12"/>
        <v>0</v>
      </c>
      <c r="I62" s="46">
        <f t="shared" si="12"/>
        <v>0</v>
      </c>
      <c r="J62" s="46">
        <f t="shared" si="12"/>
        <v>0</v>
      </c>
      <c r="K62" s="46">
        <f t="shared" si="12"/>
        <v>0</v>
      </c>
      <c r="L62" s="46">
        <f t="shared" si="12"/>
        <v>0</v>
      </c>
      <c r="M62" s="46">
        <f t="shared" si="12"/>
        <v>0</v>
      </c>
      <c r="N62" s="46">
        <f t="shared" si="12"/>
        <v>0</v>
      </c>
      <c r="O62" s="46">
        <f t="shared" si="12"/>
        <v>0.308</v>
      </c>
      <c r="P62" s="46">
        <f t="shared" si="12"/>
        <v>0.35799999999999998</v>
      </c>
      <c r="Q62" s="46">
        <f t="shared" si="12"/>
        <v>0.46899999999999997</v>
      </c>
      <c r="R62" s="46">
        <f t="shared" si="12"/>
        <v>0.63770000000000004</v>
      </c>
      <c r="S62" s="46">
        <f t="shared" si="12"/>
        <v>0.75419999999999998</v>
      </c>
      <c r="T62" s="46">
        <f t="shared" si="12"/>
        <v>0.75680000000000003</v>
      </c>
      <c r="U62" s="46">
        <f t="shared" si="12"/>
        <v>0.76800000000000013</v>
      </c>
      <c r="V62" s="46">
        <f t="shared" si="12"/>
        <v>0.80660000000000009</v>
      </c>
      <c r="W62" s="46">
        <f t="shared" si="12"/>
        <v>0.83010000000000006</v>
      </c>
      <c r="X62" s="46">
        <f t="shared" ref="X62:Y62" si="13">SUM(X53:X61)</f>
        <v>0.83010000000000006</v>
      </c>
      <c r="Y62" s="46">
        <f t="shared" si="13"/>
        <v>0.8408000000000001</v>
      </c>
      <c r="Z62" s="46">
        <f t="shared" ref="Z62" si="14">SUM(Z53:Z61)</f>
        <v>0.85810000000000008</v>
      </c>
    </row>
    <row r="64" spans="1:26" ht="12.75" customHeight="1" thickBot="1" x14ac:dyDescent="0.3"/>
    <row r="65" spans="2:26" s="51" customFormat="1" ht="21.75" customHeight="1" thickTop="1" thickBot="1" x14ac:dyDescent="0.3">
      <c r="B65" s="71"/>
      <c r="D65" s="71"/>
      <c r="F65" s="50" t="s">
        <v>0</v>
      </c>
      <c r="G65" s="72">
        <f>G14+G26+G62+G38+G50</f>
        <v>1.1731</v>
      </c>
      <c r="H65" s="72">
        <f t="shared" ref="H65:W65" si="15">H14+H26+H62+H38+H50</f>
        <v>1.7764</v>
      </c>
      <c r="I65" s="72">
        <f t="shared" si="15"/>
        <v>4.1479999999999997</v>
      </c>
      <c r="J65" s="72">
        <f t="shared" si="15"/>
        <v>9.7691999999999997</v>
      </c>
      <c r="K65" s="72">
        <f t="shared" si="15"/>
        <v>21.691199999999995</v>
      </c>
      <c r="L65" s="72">
        <f t="shared" si="15"/>
        <v>34.829799999999999</v>
      </c>
      <c r="M65" s="72">
        <f t="shared" si="15"/>
        <v>69.460800000000006</v>
      </c>
      <c r="N65" s="72">
        <f t="shared" si="15"/>
        <v>151.43599999999998</v>
      </c>
      <c r="O65" s="72">
        <f t="shared" si="15"/>
        <v>270.05120999999997</v>
      </c>
      <c r="P65" s="72">
        <f t="shared" si="15"/>
        <v>358.45841000000001</v>
      </c>
      <c r="Q65" s="72">
        <f t="shared" si="15"/>
        <v>455.16555</v>
      </c>
      <c r="R65" s="72">
        <f t="shared" si="15"/>
        <v>548.84706999999992</v>
      </c>
      <c r="S65" s="72">
        <f t="shared" si="15"/>
        <v>627.58276999999998</v>
      </c>
      <c r="T65" s="72">
        <f t="shared" si="15"/>
        <v>672.82117000000005</v>
      </c>
      <c r="U65" s="72">
        <f t="shared" si="15"/>
        <v>698.50457000000006</v>
      </c>
      <c r="V65" s="72">
        <f t="shared" si="15"/>
        <v>753.38947000000007</v>
      </c>
      <c r="W65" s="72">
        <f t="shared" si="15"/>
        <v>805.29536999999993</v>
      </c>
      <c r="X65" s="72">
        <f t="shared" ref="X65:Y65" si="16">X14+X26+X62+X38+X50</f>
        <v>822.75816999999995</v>
      </c>
      <c r="Y65" s="72">
        <f t="shared" si="16"/>
        <v>841.83616999999981</v>
      </c>
      <c r="Z65" s="72">
        <f t="shared" ref="Z65" si="17">Z14+Z26+Z62+Z38+Z50</f>
        <v>869.52197000000001</v>
      </c>
    </row>
    <row r="66" spans="2:26" ht="18" customHeight="1" thickTop="1" x14ac:dyDescent="0.25"/>
  </sheetData>
  <mergeCells count="1">
    <mergeCell ref="A1:F2"/>
  </mergeCells>
  <pageMargins left="0" right="0" top="0" bottom="0" header="0" footer="0"/>
  <pageSetup fitToWidth="0" fitToHeight="0" orientation="portrait" r:id="rId1"/>
  <headerFooter alignWithMargins="0"/>
  <ignoredErrors>
    <ignoredError sqref="G14:W1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"/>
  <dimension ref="A1:Z66"/>
  <sheetViews>
    <sheetView showGridLines="0" showOutlineSymbols="0" topLeftCell="A55" zoomScaleNormal="100" workbookViewId="0">
      <selection sqref="A1:F2"/>
    </sheetView>
  </sheetViews>
  <sheetFormatPr defaultColWidth="6.88671875" defaultRowHeight="12.75" customHeight="1" x14ac:dyDescent="0.25"/>
  <cols>
    <col min="1" max="1" width="11.33203125" customWidth="1"/>
    <col min="2" max="2" width="13.5546875" style="57" customWidth="1"/>
    <col min="3" max="3" width="9.44140625" style="5" hidden="1" customWidth="1"/>
    <col min="4" max="4" width="10.44140625" style="57" hidden="1" customWidth="1"/>
    <col min="5" max="5" width="10.44140625" hidden="1" customWidth="1"/>
    <col min="6" max="6" width="14.44140625" style="57" customWidth="1"/>
    <col min="7" max="26" width="10.6640625" style="5" customWidth="1"/>
    <col min="27" max="32" width="10.6640625" customWidth="1"/>
  </cols>
  <sheetData>
    <row r="1" spans="1:26" ht="19.5" customHeight="1" x14ac:dyDescent="0.25">
      <c r="A1" s="163" t="s">
        <v>20</v>
      </c>
      <c r="B1" s="163"/>
      <c r="C1" s="163"/>
      <c r="D1" s="163"/>
      <c r="E1" s="163"/>
      <c r="F1" s="163"/>
    </row>
    <row r="2" spans="1:26" ht="13.2" x14ac:dyDescent="0.25">
      <c r="A2" s="163"/>
      <c r="B2" s="163"/>
      <c r="C2" s="163"/>
      <c r="D2" s="163"/>
      <c r="E2" s="163"/>
      <c r="F2" s="163"/>
    </row>
    <row r="3" spans="1:26" ht="16.5" customHeight="1" thickBot="1" x14ac:dyDescent="0.3">
      <c r="A3" s="1" t="s">
        <v>2</v>
      </c>
    </row>
    <row r="4" spans="1:26" ht="33" customHeight="1" thickTop="1" thickBot="1" x14ac:dyDescent="0.3">
      <c r="A4" s="52" t="s">
        <v>42</v>
      </c>
      <c r="B4" s="95" t="s">
        <v>8</v>
      </c>
      <c r="C4" s="95" t="s">
        <v>7</v>
      </c>
      <c r="D4" s="55"/>
      <c r="E4" s="55"/>
      <c r="F4" s="55"/>
      <c r="G4" s="56">
        <v>2005</v>
      </c>
      <c r="H4" s="56">
        <v>2006</v>
      </c>
      <c r="I4" s="56">
        <v>2007</v>
      </c>
      <c r="J4" s="56">
        <v>2008</v>
      </c>
      <c r="K4" s="56">
        <v>2009</v>
      </c>
      <c r="L4" s="56">
        <v>2010</v>
      </c>
      <c r="M4" s="56">
        <v>2011</v>
      </c>
      <c r="N4" s="56">
        <v>2012</v>
      </c>
      <c r="O4" s="56">
        <v>2013</v>
      </c>
      <c r="P4" s="56">
        <v>2014</v>
      </c>
      <c r="Q4" s="56">
        <v>2015</v>
      </c>
      <c r="R4" s="56">
        <v>2016</v>
      </c>
      <c r="S4" s="56">
        <v>2017</v>
      </c>
      <c r="T4" s="56">
        <v>2018</v>
      </c>
      <c r="U4" s="56">
        <v>2019</v>
      </c>
      <c r="V4" s="56">
        <v>2020</v>
      </c>
      <c r="W4" s="56">
        <v>2021</v>
      </c>
      <c r="X4" s="159" t="s">
        <v>60</v>
      </c>
      <c r="Y4" s="159" t="s">
        <v>63</v>
      </c>
      <c r="Z4" s="159" t="s">
        <v>64</v>
      </c>
    </row>
    <row r="5" spans="1:26" ht="13.5" customHeight="1" thickTop="1" x14ac:dyDescent="0.25">
      <c r="A5" s="32" t="s">
        <v>3</v>
      </c>
      <c r="B5" s="96" t="s">
        <v>13</v>
      </c>
      <c r="C5" s="54"/>
      <c r="D5" s="58"/>
      <c r="E5" s="53"/>
      <c r="F5" s="58"/>
      <c r="G5" s="54"/>
      <c r="H5" s="54"/>
      <c r="I5" s="54"/>
      <c r="J5" s="54">
        <v>5.0000000000000001E-3</v>
      </c>
      <c r="K5" s="54">
        <v>1.4999999999999999E-2</v>
      </c>
      <c r="L5" s="54">
        <v>6.5000000000000002E-2</v>
      </c>
      <c r="M5" s="54">
        <v>9.5000000000000001E-2</v>
      </c>
      <c r="N5" s="54">
        <v>0.155</v>
      </c>
      <c r="O5" s="54">
        <v>0.25059999999999999</v>
      </c>
      <c r="P5" s="54">
        <v>0.28899999999999998</v>
      </c>
      <c r="Q5" s="54">
        <v>0.34899999999999998</v>
      </c>
      <c r="R5" s="54">
        <v>0.40899999999999997</v>
      </c>
      <c r="S5" s="54">
        <v>0.4476</v>
      </c>
      <c r="T5" s="54">
        <v>0.49216000000000004</v>
      </c>
      <c r="U5" s="54">
        <v>0.87</v>
      </c>
      <c r="V5" s="54">
        <v>0.87</v>
      </c>
      <c r="W5" s="54">
        <v>0.89</v>
      </c>
      <c r="X5" s="54">
        <v>0.70199999999999996</v>
      </c>
      <c r="Y5" s="54">
        <v>0.70199999999999996</v>
      </c>
      <c r="Z5" s="54">
        <v>0.70199999999999996</v>
      </c>
    </row>
    <row r="6" spans="1:26" ht="13.5" customHeight="1" x14ac:dyDescent="0.25">
      <c r="A6" s="33" t="s">
        <v>4</v>
      </c>
      <c r="B6" s="96" t="s">
        <v>13</v>
      </c>
      <c r="C6" s="9"/>
      <c r="D6" s="59"/>
      <c r="E6" s="8"/>
      <c r="F6" s="5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>
        <v>0.13300000000000001</v>
      </c>
      <c r="S6" s="9">
        <v>0.6594000000000001</v>
      </c>
      <c r="T6" s="9">
        <v>5.3169300000000002</v>
      </c>
      <c r="U6" s="9">
        <v>6.892780000000001</v>
      </c>
      <c r="V6" s="9">
        <v>8.2560600000000015</v>
      </c>
      <c r="W6" s="9">
        <v>9.8390000000000004</v>
      </c>
      <c r="X6" s="9">
        <v>9.9730000000000008</v>
      </c>
      <c r="Y6" s="9">
        <v>10.063000000000001</v>
      </c>
      <c r="Z6" s="9">
        <v>10.292999999999999</v>
      </c>
    </row>
    <row r="7" spans="1:26" ht="13.5" customHeight="1" x14ac:dyDescent="0.25">
      <c r="A7" s="7" t="s">
        <v>5</v>
      </c>
      <c r="B7" s="96" t="s">
        <v>13</v>
      </c>
      <c r="C7" s="9"/>
      <c r="D7" s="59"/>
      <c r="E7" s="8"/>
      <c r="F7" s="5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>
        <v>2.3100000000000002E-2</v>
      </c>
      <c r="S7" s="9">
        <v>0.55210000000000015</v>
      </c>
      <c r="T7" s="9">
        <v>4.7151999999999914</v>
      </c>
      <c r="U7" s="9">
        <v>7.4031199999999888</v>
      </c>
      <c r="V7" s="9">
        <v>9.8356959999999898</v>
      </c>
      <c r="W7" s="9">
        <v>14.329000000000001</v>
      </c>
      <c r="X7" s="9">
        <v>15.689</v>
      </c>
      <c r="Y7" s="9">
        <v>16.396000000000001</v>
      </c>
      <c r="Z7" s="9">
        <v>18.183</v>
      </c>
    </row>
    <row r="8" spans="1:26" ht="13.5" customHeight="1" x14ac:dyDescent="0.25">
      <c r="A8" s="7" t="s">
        <v>34</v>
      </c>
      <c r="B8" s="96" t="s">
        <v>13</v>
      </c>
      <c r="C8" s="9"/>
      <c r="D8" s="59"/>
      <c r="E8" s="8"/>
      <c r="F8" s="5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>
        <v>0.27479999999999999</v>
      </c>
      <c r="U8" s="9">
        <v>2.8150959999999992</v>
      </c>
      <c r="V8" s="9">
        <v>11.345627999999994</v>
      </c>
      <c r="W8" s="9">
        <v>26.007000000000001</v>
      </c>
      <c r="X8" s="9">
        <v>32.533999999999999</v>
      </c>
      <c r="Y8" s="9">
        <v>36.557000000000002</v>
      </c>
      <c r="Z8" s="9">
        <v>48.618000000000002</v>
      </c>
    </row>
    <row r="9" spans="1:26" ht="13.5" customHeight="1" x14ac:dyDescent="0.25">
      <c r="A9" s="7" t="s">
        <v>32</v>
      </c>
      <c r="B9" s="96" t="s">
        <v>13</v>
      </c>
      <c r="C9" s="9"/>
      <c r="D9" s="59"/>
      <c r="E9" s="8"/>
      <c r="F9" s="5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>
        <v>1.073400000000001</v>
      </c>
      <c r="U9" s="9">
        <v>3.9540919999999975</v>
      </c>
      <c r="V9" s="9">
        <v>8.3566599999999962</v>
      </c>
      <c r="W9" s="9">
        <v>11.116</v>
      </c>
      <c r="X9" s="9">
        <v>12.635999999999999</v>
      </c>
      <c r="Y9" s="9">
        <v>13.653</v>
      </c>
      <c r="Z9" s="9">
        <v>16.637</v>
      </c>
    </row>
    <row r="10" spans="1:26" ht="13.5" customHeight="1" x14ac:dyDescent="0.25">
      <c r="A10" s="7" t="s">
        <v>33</v>
      </c>
      <c r="B10" s="96" t="s">
        <v>13</v>
      </c>
      <c r="C10" s="9"/>
      <c r="D10" s="59"/>
      <c r="E10" s="8"/>
      <c r="F10" s="5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>
        <v>0.93940000000000001</v>
      </c>
      <c r="V10" s="9">
        <v>3.1949539999999996</v>
      </c>
      <c r="W10" s="9">
        <v>6.6696</v>
      </c>
      <c r="X10" s="9">
        <v>7.7359999999999998</v>
      </c>
      <c r="Y10" s="9">
        <v>7.9539999999999997</v>
      </c>
      <c r="Z10" s="9">
        <v>9.0350000000000001</v>
      </c>
    </row>
    <row r="11" spans="1:26" ht="13.5" customHeight="1" x14ac:dyDescent="0.25">
      <c r="A11" s="7" t="s">
        <v>6</v>
      </c>
      <c r="B11" s="96" t="s">
        <v>13</v>
      </c>
      <c r="C11" s="9"/>
      <c r="D11" s="59"/>
      <c r="E11" s="8"/>
      <c r="F11" s="5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>
        <v>0.125</v>
      </c>
      <c r="S11" s="9">
        <v>0.125</v>
      </c>
      <c r="T11" s="9">
        <v>0.71499999999999997</v>
      </c>
      <c r="U11" s="9">
        <v>1.6739999999999999</v>
      </c>
      <c r="V11" s="9">
        <v>7.1360000000000001</v>
      </c>
      <c r="W11" s="9">
        <v>11.403</v>
      </c>
      <c r="X11" s="9">
        <v>14.189</v>
      </c>
      <c r="Y11" s="9">
        <v>19.186</v>
      </c>
      <c r="Z11" s="9">
        <v>19.186</v>
      </c>
    </row>
    <row r="12" spans="1:26" ht="13.5" customHeight="1" x14ac:dyDescent="0.25">
      <c r="A12" s="19"/>
      <c r="B12" s="83"/>
      <c r="C12" s="21"/>
      <c r="D12" s="60"/>
      <c r="E12" s="20"/>
      <c r="F12" s="60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3.5" customHeight="1" thickBot="1" x14ac:dyDescent="0.3">
      <c r="A13" s="19"/>
      <c r="B13" s="83"/>
      <c r="C13" s="21"/>
      <c r="D13" s="60"/>
      <c r="E13" s="20"/>
      <c r="F13" s="60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s="40" customFormat="1" ht="21.9" customHeight="1" thickTop="1" x14ac:dyDescent="0.25">
      <c r="A14" s="37"/>
      <c r="B14" s="84"/>
      <c r="C14" s="38"/>
      <c r="D14" s="61"/>
      <c r="E14" s="39"/>
      <c r="F14" s="91" t="s">
        <v>45</v>
      </c>
      <c r="G14" s="36">
        <f t="shared" ref="G14:W14" si="0">SUM(G5:G13)</f>
        <v>0</v>
      </c>
      <c r="H14" s="36">
        <f>SUM(H5:H13)</f>
        <v>0</v>
      </c>
      <c r="I14" s="36">
        <f t="shared" si="0"/>
        <v>0</v>
      </c>
      <c r="J14" s="36">
        <f t="shared" si="0"/>
        <v>5.0000000000000001E-3</v>
      </c>
      <c r="K14" s="36">
        <f t="shared" si="0"/>
        <v>1.4999999999999999E-2</v>
      </c>
      <c r="L14" s="36">
        <f t="shared" si="0"/>
        <v>6.5000000000000002E-2</v>
      </c>
      <c r="M14" s="36">
        <f t="shared" si="0"/>
        <v>9.5000000000000001E-2</v>
      </c>
      <c r="N14" s="36">
        <f t="shared" si="0"/>
        <v>0.155</v>
      </c>
      <c r="O14" s="36">
        <f t="shared" si="0"/>
        <v>0.25059999999999999</v>
      </c>
      <c r="P14" s="36">
        <f t="shared" si="0"/>
        <v>0.28899999999999998</v>
      </c>
      <c r="Q14" s="36">
        <f t="shared" si="0"/>
        <v>0.34899999999999998</v>
      </c>
      <c r="R14" s="36">
        <f t="shared" si="0"/>
        <v>0.69010000000000005</v>
      </c>
      <c r="S14" s="36">
        <f t="shared" si="0"/>
        <v>1.7841000000000005</v>
      </c>
      <c r="T14" s="36">
        <f t="shared" si="0"/>
        <v>12.587489999999994</v>
      </c>
      <c r="U14" s="36">
        <f t="shared" si="0"/>
        <v>24.548487999999985</v>
      </c>
      <c r="V14" s="36">
        <f t="shared" si="0"/>
        <v>48.994997999999988</v>
      </c>
      <c r="W14" s="36">
        <f t="shared" si="0"/>
        <v>80.253600000000006</v>
      </c>
      <c r="X14" s="36">
        <f t="shared" ref="X14:Y14" si="1">SUM(X5:X13)</f>
        <v>93.459000000000003</v>
      </c>
      <c r="Y14" s="36">
        <f t="shared" si="1"/>
        <v>104.511</v>
      </c>
      <c r="Z14" s="36">
        <f t="shared" ref="Z14" si="2">SUM(Z5:Z13)</f>
        <v>122.654</v>
      </c>
    </row>
    <row r="15" spans="1:26" ht="13.5" customHeight="1" x14ac:dyDescent="0.25">
      <c r="A15" s="22"/>
      <c r="B15" s="85"/>
      <c r="C15" s="24"/>
      <c r="D15" s="62"/>
      <c r="E15" s="23"/>
      <c r="F15" s="62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 ht="13.5" customHeight="1" x14ac:dyDescent="0.25">
      <c r="A16" s="34" t="s">
        <v>43</v>
      </c>
      <c r="B16" s="85"/>
      <c r="C16" s="24"/>
      <c r="D16" s="62"/>
      <c r="E16" s="23"/>
      <c r="F16" s="62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6" s="4" customFormat="1" ht="14.25" customHeight="1" x14ac:dyDescent="0.25">
      <c r="A17" s="10" t="s">
        <v>3</v>
      </c>
      <c r="B17" s="106" t="s">
        <v>13</v>
      </c>
      <c r="C17" s="12"/>
      <c r="D17" s="63"/>
      <c r="E17" s="11"/>
      <c r="F17" s="63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>
        <v>3.0599999999999999E-2</v>
      </c>
      <c r="T17" s="30">
        <v>4.0599999999999997E-2</v>
      </c>
      <c r="U17" s="30">
        <v>0.13059999999999999</v>
      </c>
      <c r="V17" s="30">
        <v>0.19251999999999997</v>
      </c>
      <c r="W17" s="12">
        <v>1.024</v>
      </c>
      <c r="X17" s="12">
        <v>1.2509999999999999</v>
      </c>
      <c r="Y17" s="12">
        <v>1.264</v>
      </c>
      <c r="Z17" s="12">
        <v>1.294</v>
      </c>
    </row>
    <row r="18" spans="1:26" ht="13.5" customHeight="1" x14ac:dyDescent="0.25">
      <c r="A18" s="13" t="s">
        <v>10</v>
      </c>
      <c r="B18" s="107" t="s">
        <v>13</v>
      </c>
      <c r="C18" s="15"/>
      <c r="D18" s="64"/>
      <c r="E18" s="14"/>
      <c r="F18" s="64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>
        <v>2.5000000000000001E-2</v>
      </c>
      <c r="S18" s="15">
        <v>0.30846000000000007</v>
      </c>
      <c r="T18" s="15">
        <v>1.8749599999999995</v>
      </c>
      <c r="U18" s="15">
        <v>2.3766599999999993</v>
      </c>
      <c r="V18" s="15">
        <v>2.5879699999999994</v>
      </c>
      <c r="W18" s="15">
        <v>2.6389999999999998</v>
      </c>
      <c r="X18" s="15">
        <v>2.6619999999999999</v>
      </c>
      <c r="Y18" s="15">
        <v>2.677</v>
      </c>
      <c r="Z18" s="15">
        <v>2.7509999999999999</v>
      </c>
    </row>
    <row r="19" spans="1:26" ht="13.5" customHeight="1" x14ac:dyDescent="0.25">
      <c r="A19" s="13" t="s">
        <v>5</v>
      </c>
      <c r="B19" s="107" t="s">
        <v>13</v>
      </c>
      <c r="C19" s="15"/>
      <c r="D19" s="64"/>
      <c r="E19" s="14"/>
      <c r="F19" s="64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>
        <v>0.50083000000000066</v>
      </c>
      <c r="T19" s="15">
        <v>2.0324299999999975</v>
      </c>
      <c r="U19" s="15">
        <v>2.5063099999999974</v>
      </c>
      <c r="V19" s="15">
        <v>2.8690099999999972</v>
      </c>
      <c r="W19" s="15">
        <v>3.226</v>
      </c>
      <c r="X19" s="15">
        <v>3.3359999999999999</v>
      </c>
      <c r="Y19" s="15">
        <v>3.4540000000000002</v>
      </c>
      <c r="Z19" s="15">
        <v>4.0019999999999998</v>
      </c>
    </row>
    <row r="20" spans="1:26" ht="13.5" customHeight="1" x14ac:dyDescent="0.25">
      <c r="A20" s="13" t="s">
        <v>34</v>
      </c>
      <c r="B20" s="107" t="s">
        <v>13</v>
      </c>
      <c r="C20" s="15"/>
      <c r="D20" s="64"/>
      <c r="E20" s="14"/>
      <c r="F20" s="64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>
        <v>7.9500000000000015E-2</v>
      </c>
      <c r="U20" s="15">
        <v>0.84742800000000007</v>
      </c>
      <c r="V20" s="15">
        <v>1.9565680000000005</v>
      </c>
      <c r="W20" s="15">
        <v>3.802</v>
      </c>
      <c r="X20" s="15">
        <v>4.8879999999999999</v>
      </c>
      <c r="Y20" s="15">
        <v>6.1429999999999998</v>
      </c>
      <c r="Z20" s="15">
        <v>6.1429999999999998</v>
      </c>
    </row>
    <row r="21" spans="1:26" ht="13.5" customHeight="1" x14ac:dyDescent="0.25">
      <c r="A21" s="13" t="s">
        <v>32</v>
      </c>
      <c r="B21" s="107" t="s">
        <v>13</v>
      </c>
      <c r="C21" s="15"/>
      <c r="D21" s="64"/>
      <c r="E21" s="14"/>
      <c r="F21" s="64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>
        <v>0.51980000000000026</v>
      </c>
      <c r="U21" s="15">
        <v>3.2926999999999951</v>
      </c>
      <c r="V21" s="15">
        <v>5.0495999999999945</v>
      </c>
      <c r="W21" s="15">
        <v>6.7409999999999997</v>
      </c>
      <c r="X21" s="15">
        <v>7.3259999999999996</v>
      </c>
      <c r="Y21" s="15">
        <v>8.2249999999999996</v>
      </c>
      <c r="Z21" s="15">
        <v>8.6649999999999991</v>
      </c>
    </row>
    <row r="22" spans="1:26" ht="13.5" customHeight="1" x14ac:dyDescent="0.25">
      <c r="A22" s="13" t="s">
        <v>33</v>
      </c>
      <c r="B22" s="107" t="s">
        <v>13</v>
      </c>
      <c r="C22" s="15"/>
      <c r="D22" s="64"/>
      <c r="E22" s="14"/>
      <c r="F22" s="64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>
        <v>4.5600000000000002E-2</v>
      </c>
      <c r="V22" s="15">
        <v>0.16270000000000001</v>
      </c>
      <c r="W22" s="15">
        <v>0.48699999999999999</v>
      </c>
      <c r="X22" s="15">
        <v>0.60299999999999998</v>
      </c>
      <c r="Y22" s="15">
        <v>0.77400000000000002</v>
      </c>
      <c r="Z22" s="15">
        <v>0.995</v>
      </c>
    </row>
    <row r="23" spans="1:26" ht="13.5" customHeight="1" x14ac:dyDescent="0.25">
      <c r="A23" s="13" t="s">
        <v>6</v>
      </c>
      <c r="B23" s="107" t="s">
        <v>13</v>
      </c>
      <c r="C23" s="15"/>
      <c r="D23" s="64"/>
      <c r="E23" s="14"/>
      <c r="F23" s="64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>
        <v>0.25</v>
      </c>
      <c r="S23" s="15">
        <v>0.505</v>
      </c>
      <c r="T23" s="15">
        <v>0.52500000000000002</v>
      </c>
      <c r="U23" s="15">
        <v>0.78600000000000003</v>
      </c>
      <c r="V23" s="15">
        <v>0.79100000000000004</v>
      </c>
      <c r="W23" s="15">
        <v>1.5549999999999999</v>
      </c>
      <c r="X23" s="15">
        <v>2.1110000000000002</v>
      </c>
      <c r="Y23" s="15">
        <v>2.1110000000000002</v>
      </c>
      <c r="Z23" s="15">
        <v>2.1110000000000002</v>
      </c>
    </row>
    <row r="24" spans="1:26" ht="13.5" customHeight="1" x14ac:dyDescent="0.25">
      <c r="A24" s="73"/>
      <c r="B24" s="86"/>
      <c r="C24" s="74"/>
      <c r="D24" s="75"/>
      <c r="E24" s="76"/>
      <c r="F24" s="75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</row>
    <row r="25" spans="1:26" ht="13.5" customHeight="1" thickBot="1" x14ac:dyDescent="0.3">
      <c r="A25" s="25"/>
      <c r="B25" s="87"/>
      <c r="C25" s="27"/>
      <c r="D25" s="65"/>
      <c r="E25" s="26"/>
      <c r="F25" s="65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spans="1:26" s="45" customFormat="1" ht="21.9" customHeight="1" thickTop="1" x14ac:dyDescent="0.25">
      <c r="A26" s="42"/>
      <c r="B26" s="88"/>
      <c r="C26" s="43"/>
      <c r="D26" s="66"/>
      <c r="E26" s="44"/>
      <c r="F26" s="92" t="s">
        <v>46</v>
      </c>
      <c r="G26" s="41">
        <f>SUM(G17:G25)</f>
        <v>0</v>
      </c>
      <c r="H26" s="41">
        <f t="shared" ref="H26:W26" si="3">SUM(H17:H25)</f>
        <v>0</v>
      </c>
      <c r="I26" s="41">
        <f t="shared" si="3"/>
        <v>0</v>
      </c>
      <c r="J26" s="41">
        <f t="shared" si="3"/>
        <v>0</v>
      </c>
      <c r="K26" s="41">
        <f t="shared" si="3"/>
        <v>0</v>
      </c>
      <c r="L26" s="41">
        <f t="shared" si="3"/>
        <v>0</v>
      </c>
      <c r="M26" s="41">
        <f t="shared" si="3"/>
        <v>0</v>
      </c>
      <c r="N26" s="41">
        <f t="shared" si="3"/>
        <v>0</v>
      </c>
      <c r="O26" s="41">
        <f t="shared" si="3"/>
        <v>0</v>
      </c>
      <c r="P26" s="41">
        <f t="shared" si="3"/>
        <v>0</v>
      </c>
      <c r="Q26" s="41">
        <f t="shared" si="3"/>
        <v>0</v>
      </c>
      <c r="R26" s="41">
        <f t="shared" si="3"/>
        <v>0.27500000000000002</v>
      </c>
      <c r="S26" s="41">
        <f t="shared" si="3"/>
        <v>1.3448900000000008</v>
      </c>
      <c r="T26" s="41">
        <f t="shared" si="3"/>
        <v>5.072289999999998</v>
      </c>
      <c r="U26" s="41">
        <f t="shared" si="3"/>
        <v>9.9852979999999913</v>
      </c>
      <c r="V26" s="41">
        <f t="shared" si="3"/>
        <v>13.609367999999991</v>
      </c>
      <c r="W26" s="41">
        <f t="shared" si="3"/>
        <v>19.473999999999997</v>
      </c>
      <c r="X26" s="41">
        <f t="shared" ref="X26:Y26" si="4">SUM(X17:X25)</f>
        <v>22.177000000000003</v>
      </c>
      <c r="Y26" s="41">
        <f t="shared" si="4"/>
        <v>24.648</v>
      </c>
      <c r="Z26" s="41">
        <f t="shared" ref="Z26" si="5">SUM(Z17:Z25)</f>
        <v>25.961000000000002</v>
      </c>
    </row>
    <row r="27" spans="1:26" s="45" customFormat="1" ht="16.5" customHeight="1" x14ac:dyDescent="0.25">
      <c r="A27" s="97"/>
      <c r="B27" s="98"/>
      <c r="C27" s="99"/>
      <c r="D27" s="100"/>
      <c r="E27" s="101"/>
      <c r="F27" s="102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26" ht="13.5" customHeight="1" x14ac:dyDescent="0.25">
      <c r="A28" s="35" t="s">
        <v>11</v>
      </c>
      <c r="B28" s="89"/>
      <c r="C28" s="6"/>
      <c r="D28" s="67"/>
      <c r="E28" s="3"/>
      <c r="F28" s="6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3.5" customHeight="1" x14ac:dyDescent="0.25">
      <c r="A29" s="31" t="s">
        <v>3</v>
      </c>
      <c r="B29" s="108" t="s">
        <v>13</v>
      </c>
      <c r="C29" s="18"/>
      <c r="D29" s="68"/>
      <c r="E29" s="17"/>
      <c r="F29" s="6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>
        <v>2.87E-2</v>
      </c>
      <c r="T29" s="18">
        <v>0.16269999999999998</v>
      </c>
      <c r="U29" s="18">
        <v>0.32769999999999999</v>
      </c>
      <c r="V29" s="18">
        <v>0.49369999999999997</v>
      </c>
      <c r="W29" s="18">
        <v>0.628</v>
      </c>
      <c r="X29" s="18">
        <v>0.68099999999999994</v>
      </c>
      <c r="Y29" s="18">
        <v>0.76400000000000001</v>
      </c>
      <c r="Z29" s="18">
        <v>0.78400000000000003</v>
      </c>
    </row>
    <row r="30" spans="1:26" ht="13.5" customHeight="1" x14ac:dyDescent="0.25">
      <c r="A30" s="16" t="s">
        <v>4</v>
      </c>
      <c r="B30" s="108" t="s">
        <v>13</v>
      </c>
      <c r="C30" s="18"/>
      <c r="D30" s="68"/>
      <c r="E30" s="17"/>
      <c r="F30" s="6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>
        <v>0.18306400000000003</v>
      </c>
      <c r="T30" s="18">
        <v>0.65456400000000003</v>
      </c>
      <c r="U30" s="18">
        <v>2.428264</v>
      </c>
      <c r="V30" s="18">
        <v>4.1548639999999999</v>
      </c>
      <c r="W30" s="18">
        <v>5.056</v>
      </c>
      <c r="X30" s="18">
        <v>5.5684000000000005</v>
      </c>
      <c r="Y30" s="18">
        <v>5.7430000000000003</v>
      </c>
      <c r="Z30" s="18">
        <v>5.8239999999999998</v>
      </c>
    </row>
    <row r="31" spans="1:26" ht="13.5" customHeight="1" x14ac:dyDescent="0.25">
      <c r="A31" s="16" t="s">
        <v>5</v>
      </c>
      <c r="B31" s="108" t="s">
        <v>13</v>
      </c>
      <c r="C31" s="18"/>
      <c r="D31" s="68"/>
      <c r="E31" s="17"/>
      <c r="F31" s="6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>
        <v>1.5179999999999999E-2</v>
      </c>
      <c r="S31" s="18">
        <v>0.33453000000000005</v>
      </c>
      <c r="T31" s="18">
        <v>0.74033000000000015</v>
      </c>
      <c r="U31" s="18">
        <v>1.9654000000000005</v>
      </c>
      <c r="V31" s="18">
        <v>2.8594000000000004</v>
      </c>
      <c r="W31" s="18">
        <v>3.6339999999999999</v>
      </c>
      <c r="X31" s="18">
        <v>3.867</v>
      </c>
      <c r="Y31" s="18">
        <v>3.9409999999999998</v>
      </c>
      <c r="Z31" s="18">
        <v>4.1509999999999998</v>
      </c>
    </row>
    <row r="32" spans="1:26" ht="13.5" customHeight="1" x14ac:dyDescent="0.25">
      <c r="A32" s="16" t="s">
        <v>34</v>
      </c>
      <c r="B32" s="108" t="s">
        <v>13</v>
      </c>
      <c r="C32" s="18"/>
      <c r="D32" s="68"/>
      <c r="E32" s="17"/>
      <c r="F32" s="6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>
        <v>0.30647999999999992</v>
      </c>
      <c r="V32" s="18">
        <v>1.0752800000000002</v>
      </c>
      <c r="W32" s="18">
        <v>2.4740000000000002</v>
      </c>
      <c r="X32" s="18">
        <v>3.2310000000000003</v>
      </c>
      <c r="Y32" s="18">
        <v>4.4320000000000004</v>
      </c>
      <c r="Z32" s="18">
        <v>6.1289999999999996</v>
      </c>
    </row>
    <row r="33" spans="1:26" ht="13.5" customHeight="1" x14ac:dyDescent="0.25">
      <c r="A33" s="16" t="s">
        <v>32</v>
      </c>
      <c r="B33" s="108" t="s">
        <v>13</v>
      </c>
      <c r="C33" s="18"/>
      <c r="D33" s="68"/>
      <c r="E33" s="17"/>
      <c r="F33" s="6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>
        <v>5.0000000000000001E-3</v>
      </c>
      <c r="V33" s="18">
        <v>1.3317000000000001</v>
      </c>
      <c r="W33" s="18">
        <v>2.6909999999999998</v>
      </c>
      <c r="X33" s="18">
        <v>3.7370000000000001</v>
      </c>
      <c r="Y33" s="18">
        <v>4.734</v>
      </c>
      <c r="Z33" s="18">
        <v>4.734</v>
      </c>
    </row>
    <row r="34" spans="1:26" ht="13.5" customHeight="1" x14ac:dyDescent="0.25">
      <c r="A34" s="16" t="s">
        <v>33</v>
      </c>
      <c r="B34" s="108" t="s">
        <v>13</v>
      </c>
      <c r="C34" s="18"/>
      <c r="D34" s="68"/>
      <c r="E34" s="17"/>
      <c r="F34" s="6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>
        <v>5.74E-2</v>
      </c>
      <c r="V34" s="18">
        <v>0.30839999999999995</v>
      </c>
      <c r="W34" s="18">
        <v>0.99</v>
      </c>
      <c r="X34" s="18">
        <v>1.3120000000000001</v>
      </c>
      <c r="Y34" s="18">
        <v>1.462</v>
      </c>
      <c r="Z34" s="18">
        <v>1.756</v>
      </c>
    </row>
    <row r="35" spans="1:26" ht="13.5" customHeight="1" x14ac:dyDescent="0.25">
      <c r="A35" s="16" t="s">
        <v>6</v>
      </c>
      <c r="B35" s="108" t="s">
        <v>13</v>
      </c>
      <c r="C35" s="18"/>
      <c r="D35" s="68"/>
      <c r="E35" s="17"/>
      <c r="F35" s="94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>
        <v>0.625</v>
      </c>
      <c r="U35" s="18">
        <v>1.577</v>
      </c>
      <c r="V35" s="18">
        <v>3.9529999999999998</v>
      </c>
      <c r="W35" s="18">
        <v>3.9529999999999998</v>
      </c>
      <c r="X35" s="18">
        <v>3.9529999999999998</v>
      </c>
      <c r="Y35" s="18">
        <v>4.508</v>
      </c>
      <c r="Z35" s="18">
        <v>4.5679999999999996</v>
      </c>
    </row>
    <row r="36" spans="1:26" s="4" customFormat="1" ht="14.25" customHeight="1" x14ac:dyDescent="0.25">
      <c r="A36" s="77"/>
      <c r="B36" s="90"/>
      <c r="C36" s="78"/>
      <c r="D36" s="79"/>
      <c r="E36" s="80"/>
      <c r="F36" s="81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78"/>
      <c r="W36" s="78"/>
      <c r="X36" s="78"/>
      <c r="Y36" s="78"/>
      <c r="Z36" s="78"/>
    </row>
    <row r="37" spans="1:26" ht="12.75" customHeight="1" thickBot="1" x14ac:dyDescent="0.3">
      <c r="A37" s="28"/>
      <c r="B37" s="69"/>
      <c r="C37" s="29"/>
      <c r="D37" s="69"/>
      <c r="E37" s="28"/>
      <c r="F37" s="6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spans="1:26" s="49" customFormat="1" ht="21.9" customHeight="1" thickTop="1" x14ac:dyDescent="0.25">
      <c r="A38" s="47"/>
      <c r="B38" s="70"/>
      <c r="C38" s="48"/>
      <c r="D38" s="70"/>
      <c r="E38" s="48"/>
      <c r="F38" s="93" t="s">
        <v>1</v>
      </c>
      <c r="G38" s="46">
        <f t="shared" ref="G38:W38" si="6">SUM(G29:G37)</f>
        <v>0</v>
      </c>
      <c r="H38" s="46">
        <f t="shared" si="6"/>
        <v>0</v>
      </c>
      <c r="I38" s="46">
        <f t="shared" si="6"/>
        <v>0</v>
      </c>
      <c r="J38" s="46">
        <f t="shared" si="6"/>
        <v>0</v>
      </c>
      <c r="K38" s="46">
        <f t="shared" si="6"/>
        <v>0</v>
      </c>
      <c r="L38" s="46">
        <f t="shared" si="6"/>
        <v>0</v>
      </c>
      <c r="M38" s="46">
        <f t="shared" si="6"/>
        <v>0</v>
      </c>
      <c r="N38" s="46">
        <f t="shared" si="6"/>
        <v>0</v>
      </c>
      <c r="O38" s="46">
        <f t="shared" si="6"/>
        <v>0</v>
      </c>
      <c r="P38" s="46">
        <f t="shared" si="6"/>
        <v>0</v>
      </c>
      <c r="Q38" s="46">
        <f t="shared" si="6"/>
        <v>0</v>
      </c>
      <c r="R38" s="46">
        <f t="shared" si="6"/>
        <v>1.5179999999999999E-2</v>
      </c>
      <c r="S38" s="46">
        <f t="shared" si="6"/>
        <v>0.54629400000000006</v>
      </c>
      <c r="T38" s="46">
        <f t="shared" si="6"/>
        <v>2.1825939999999999</v>
      </c>
      <c r="U38" s="46">
        <f t="shared" si="6"/>
        <v>6.6672440000000002</v>
      </c>
      <c r="V38" s="46">
        <f t="shared" si="6"/>
        <v>14.176344</v>
      </c>
      <c r="W38" s="46">
        <f t="shared" si="6"/>
        <v>19.426000000000002</v>
      </c>
      <c r="X38" s="46">
        <f t="shared" ref="X38:Y38" si="7">SUM(X29:X37)</f>
        <v>22.349400000000003</v>
      </c>
      <c r="Y38" s="46">
        <f t="shared" si="7"/>
        <v>25.584</v>
      </c>
      <c r="Z38" s="46">
        <f t="shared" ref="Z38" si="8">SUM(Z29:Z37)</f>
        <v>27.945999999999998</v>
      </c>
    </row>
    <row r="39" spans="1:26" s="49" customFormat="1" ht="13.5" customHeight="1" x14ac:dyDescent="0.25">
      <c r="A39" s="103"/>
      <c r="B39" s="104"/>
      <c r="C39" s="103"/>
      <c r="D39" s="104"/>
      <c r="E39" s="103"/>
      <c r="F39" s="105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</row>
    <row r="40" spans="1:26" ht="13.5" customHeight="1" x14ac:dyDescent="0.25">
      <c r="A40" s="35" t="s">
        <v>44</v>
      </c>
      <c r="B40" s="89"/>
      <c r="C40" s="6"/>
      <c r="D40" s="67"/>
      <c r="E40" s="3"/>
      <c r="F40" s="67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3.5" customHeight="1" x14ac:dyDescent="0.25">
      <c r="A41" s="31" t="s">
        <v>3</v>
      </c>
      <c r="B41" s="108" t="s">
        <v>13</v>
      </c>
      <c r="C41" s="18"/>
      <c r="D41" s="68"/>
      <c r="E41" s="17"/>
      <c r="F41" s="6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>
        <v>2.5000000000000001E-2</v>
      </c>
      <c r="T41" s="18">
        <v>0.04</v>
      </c>
      <c r="U41" s="18">
        <v>0.04</v>
      </c>
      <c r="V41" s="18">
        <v>0.04</v>
      </c>
      <c r="W41" s="18">
        <v>0.04</v>
      </c>
      <c r="X41" s="18">
        <v>0.04</v>
      </c>
      <c r="Y41" s="18">
        <v>0.04</v>
      </c>
      <c r="Z41" s="18">
        <v>0.04</v>
      </c>
    </row>
    <row r="42" spans="1:26" ht="13.5" customHeight="1" x14ac:dyDescent="0.25">
      <c r="A42" s="16" t="s">
        <v>4</v>
      </c>
      <c r="B42" s="108" t="s">
        <v>13</v>
      </c>
      <c r="C42" s="18"/>
      <c r="D42" s="68"/>
      <c r="E42" s="17"/>
      <c r="F42" s="6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3.5" customHeight="1" x14ac:dyDescent="0.25">
      <c r="A43" s="16" t="s">
        <v>5</v>
      </c>
      <c r="B43" s="108" t="s">
        <v>13</v>
      </c>
      <c r="C43" s="18"/>
      <c r="D43" s="68"/>
      <c r="E43" s="17"/>
      <c r="F43" s="6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ht="13.5" customHeight="1" x14ac:dyDescent="0.25">
      <c r="A44" s="16" t="s">
        <v>34</v>
      </c>
      <c r="B44" s="108" t="s">
        <v>13</v>
      </c>
      <c r="C44" s="18"/>
      <c r="D44" s="68"/>
      <c r="E44" s="17"/>
      <c r="F44" s="6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>
        <v>5.0000000000000001E-3</v>
      </c>
      <c r="V44" s="18">
        <v>0.03</v>
      </c>
      <c r="W44" s="18">
        <v>0.05</v>
      </c>
      <c r="X44" s="18">
        <v>0.05</v>
      </c>
      <c r="Y44" s="18">
        <v>0.05</v>
      </c>
      <c r="Z44" s="18">
        <v>0.05</v>
      </c>
    </row>
    <row r="45" spans="1:26" ht="13.5" customHeight="1" x14ac:dyDescent="0.25">
      <c r="A45" s="16" t="s">
        <v>32</v>
      </c>
      <c r="B45" s="108" t="s">
        <v>13</v>
      </c>
      <c r="C45" s="18"/>
      <c r="D45" s="68"/>
      <c r="E45" s="17"/>
      <c r="F45" s="6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 ht="13.5" customHeight="1" x14ac:dyDescent="0.25">
      <c r="A46" s="16" t="s">
        <v>33</v>
      </c>
      <c r="B46" s="108" t="s">
        <v>13</v>
      </c>
      <c r="C46" s="18"/>
      <c r="D46" s="68"/>
      <c r="E46" s="17"/>
      <c r="F46" s="6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 ht="13.5" customHeight="1" x14ac:dyDescent="0.25">
      <c r="A47" s="16" t="s">
        <v>6</v>
      </c>
      <c r="B47" s="108" t="s">
        <v>13</v>
      </c>
      <c r="C47" s="18"/>
      <c r="D47" s="68"/>
      <c r="E47" s="17"/>
      <c r="F47" s="94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 s="4" customFormat="1" ht="14.25" customHeight="1" x14ac:dyDescent="0.25">
      <c r="A48" s="77"/>
      <c r="B48" s="90"/>
      <c r="C48" s="78"/>
      <c r="D48" s="79"/>
      <c r="E48" s="80"/>
      <c r="F48" s="81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78"/>
      <c r="W48" s="78"/>
      <c r="X48" s="78"/>
      <c r="Y48" s="78"/>
      <c r="Z48" s="78"/>
    </row>
    <row r="49" spans="1:26" ht="12.75" customHeight="1" thickBot="1" x14ac:dyDescent="0.3">
      <c r="A49" s="28"/>
      <c r="B49" s="69"/>
      <c r="C49" s="29"/>
      <c r="D49" s="69"/>
      <c r="E49" s="28"/>
      <c r="F49" s="6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</row>
    <row r="50" spans="1:26" s="49" customFormat="1" ht="21.9" customHeight="1" thickTop="1" x14ac:dyDescent="0.25">
      <c r="A50" s="47"/>
      <c r="B50" s="70"/>
      <c r="C50" s="48"/>
      <c r="D50" s="70"/>
      <c r="E50" s="48"/>
      <c r="F50" s="93" t="s">
        <v>47</v>
      </c>
      <c r="G50" s="46">
        <f t="shared" ref="G50:W50" si="9">SUM(G41:G49)</f>
        <v>0</v>
      </c>
      <c r="H50" s="46">
        <f t="shared" si="9"/>
        <v>0</v>
      </c>
      <c r="I50" s="46">
        <f t="shared" si="9"/>
        <v>0</v>
      </c>
      <c r="J50" s="46">
        <f t="shared" si="9"/>
        <v>0</v>
      </c>
      <c r="K50" s="46">
        <f t="shared" si="9"/>
        <v>0</v>
      </c>
      <c r="L50" s="46">
        <f t="shared" si="9"/>
        <v>0</v>
      </c>
      <c r="M50" s="46">
        <f t="shared" si="9"/>
        <v>0</v>
      </c>
      <c r="N50" s="46">
        <f t="shared" si="9"/>
        <v>0</v>
      </c>
      <c r="O50" s="46">
        <f t="shared" si="9"/>
        <v>0</v>
      </c>
      <c r="P50" s="46">
        <f t="shared" si="9"/>
        <v>0</v>
      </c>
      <c r="Q50" s="46">
        <f t="shared" si="9"/>
        <v>0</v>
      </c>
      <c r="R50" s="46">
        <f t="shared" si="9"/>
        <v>0</v>
      </c>
      <c r="S50" s="46">
        <f t="shared" si="9"/>
        <v>2.5000000000000001E-2</v>
      </c>
      <c r="T50" s="46">
        <f t="shared" si="9"/>
        <v>0.04</v>
      </c>
      <c r="U50" s="46">
        <f t="shared" si="9"/>
        <v>4.4999999999999998E-2</v>
      </c>
      <c r="V50" s="46">
        <f t="shared" si="9"/>
        <v>7.0000000000000007E-2</v>
      </c>
      <c r="W50" s="46">
        <f t="shared" si="9"/>
        <v>0.09</v>
      </c>
      <c r="X50" s="46">
        <f t="shared" ref="X50:Y50" si="10">SUM(X41:X49)</f>
        <v>0.09</v>
      </c>
      <c r="Y50" s="46">
        <f t="shared" si="10"/>
        <v>0.09</v>
      </c>
      <c r="Z50" s="46">
        <f t="shared" ref="Z50" si="11">SUM(Z41:Z49)</f>
        <v>0.09</v>
      </c>
    </row>
    <row r="51" spans="1:26" ht="13.5" customHeight="1" x14ac:dyDescent="0.25">
      <c r="A51" s="2"/>
      <c r="B51" s="89"/>
      <c r="C51" s="6"/>
      <c r="D51" s="67"/>
      <c r="E51" s="3"/>
      <c r="F51" s="67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3.5" customHeight="1" x14ac:dyDescent="0.25">
      <c r="A52" s="35" t="s">
        <v>51</v>
      </c>
      <c r="B52" s="89"/>
      <c r="C52" s="6"/>
      <c r="D52" s="67"/>
      <c r="E52" s="3"/>
      <c r="F52" s="67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3.5" customHeight="1" x14ac:dyDescent="0.25">
      <c r="A53" s="31" t="s">
        <v>3</v>
      </c>
      <c r="B53" s="108" t="s">
        <v>13</v>
      </c>
      <c r="C53" s="18"/>
      <c r="D53" s="68"/>
      <c r="E53" s="17"/>
      <c r="F53" s="6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>
        <v>0.01</v>
      </c>
      <c r="W53" s="18">
        <v>0.01</v>
      </c>
      <c r="X53" s="18">
        <v>0.01</v>
      </c>
      <c r="Y53" s="18">
        <v>0.01</v>
      </c>
      <c r="Z53" s="18">
        <v>0.01</v>
      </c>
    </row>
    <row r="54" spans="1:26" ht="13.5" customHeight="1" x14ac:dyDescent="0.25">
      <c r="A54" s="16" t="s">
        <v>4</v>
      </c>
      <c r="B54" s="108" t="s">
        <v>13</v>
      </c>
      <c r="C54" s="18"/>
      <c r="D54" s="68"/>
      <c r="E54" s="17"/>
      <c r="F54" s="6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>
        <v>6.6E-3</v>
      </c>
      <c r="U54" s="18">
        <v>6.6E-3</v>
      </c>
      <c r="V54" s="18">
        <v>6.6E-3</v>
      </c>
      <c r="W54" s="18">
        <v>6.6E-3</v>
      </c>
      <c r="X54" s="18">
        <v>6.6E-3</v>
      </c>
      <c r="Y54" s="18">
        <v>6.6E-3</v>
      </c>
      <c r="Z54" s="18">
        <v>6.6E-3</v>
      </c>
    </row>
    <row r="55" spans="1:26" ht="13.5" customHeight="1" x14ac:dyDescent="0.25">
      <c r="A55" s="16" t="s">
        <v>5</v>
      </c>
      <c r="B55" s="108" t="s">
        <v>13</v>
      </c>
      <c r="C55" s="18"/>
      <c r="D55" s="68"/>
      <c r="E55" s="17"/>
      <c r="F55" s="6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 ht="13.5" customHeight="1" x14ac:dyDescent="0.25">
      <c r="A56" s="16" t="s">
        <v>34</v>
      </c>
      <c r="B56" s="108" t="s">
        <v>13</v>
      </c>
      <c r="C56" s="18"/>
      <c r="D56" s="68"/>
      <c r="E56" s="17"/>
      <c r="F56" s="6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>
        <v>5.0000000000000001E-3</v>
      </c>
      <c r="V56" s="18">
        <v>0.01</v>
      </c>
      <c r="W56" s="18">
        <v>0.04</v>
      </c>
      <c r="X56" s="18">
        <v>0.04</v>
      </c>
      <c r="Y56" s="18">
        <v>0.04</v>
      </c>
      <c r="Z56" s="18">
        <v>0</v>
      </c>
    </row>
    <row r="57" spans="1:26" ht="13.5" customHeight="1" x14ac:dyDescent="0.25">
      <c r="A57" s="16" t="s">
        <v>32</v>
      </c>
      <c r="B57" s="108" t="s">
        <v>13</v>
      </c>
      <c r="C57" s="18"/>
      <c r="D57" s="68"/>
      <c r="E57" s="17"/>
      <c r="F57" s="6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>
        <v>0.01</v>
      </c>
    </row>
    <row r="58" spans="1:26" ht="13.5" customHeight="1" x14ac:dyDescent="0.25">
      <c r="A58" s="16" t="s">
        <v>33</v>
      </c>
      <c r="B58" s="108" t="s">
        <v>13</v>
      </c>
      <c r="C58" s="18"/>
      <c r="D58" s="68"/>
      <c r="E58" s="17"/>
      <c r="F58" s="6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>
        <v>0.01</v>
      </c>
      <c r="Z58" s="18">
        <v>0</v>
      </c>
    </row>
    <row r="59" spans="1:26" ht="13.5" customHeight="1" x14ac:dyDescent="0.25">
      <c r="A59" s="16" t="s">
        <v>6</v>
      </c>
      <c r="B59" s="108" t="s">
        <v>13</v>
      </c>
      <c r="C59" s="18"/>
      <c r="D59" s="68"/>
      <c r="E59" s="17"/>
      <c r="F59" s="94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 s="4" customFormat="1" ht="14.25" customHeight="1" x14ac:dyDescent="0.25">
      <c r="A60" s="77"/>
      <c r="B60" s="90"/>
      <c r="C60" s="78"/>
      <c r="D60" s="79"/>
      <c r="E60" s="80"/>
      <c r="F60" s="81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78"/>
      <c r="W60" s="78"/>
      <c r="X60" s="78"/>
      <c r="Y60" s="78"/>
      <c r="Z60" s="78"/>
    </row>
    <row r="61" spans="1:26" ht="12.75" customHeight="1" thickBot="1" x14ac:dyDescent="0.3">
      <c r="A61" s="28"/>
      <c r="B61" s="69"/>
      <c r="C61" s="29"/>
      <c r="D61" s="69"/>
      <c r="E61" s="28"/>
      <c r="F61" s="6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</row>
    <row r="62" spans="1:26" s="49" customFormat="1" ht="21.9" customHeight="1" thickTop="1" x14ac:dyDescent="0.25">
      <c r="A62" s="47"/>
      <c r="B62" s="70"/>
      <c r="C62" s="48"/>
      <c r="D62" s="70"/>
      <c r="E62" s="48"/>
      <c r="F62" s="93" t="s">
        <v>52</v>
      </c>
      <c r="G62" s="46">
        <f t="shared" ref="G62:W62" si="12">SUM(G53:G61)</f>
        <v>0</v>
      </c>
      <c r="H62" s="46">
        <f t="shared" si="12"/>
        <v>0</v>
      </c>
      <c r="I62" s="46">
        <f t="shared" si="12"/>
        <v>0</v>
      </c>
      <c r="J62" s="46">
        <f t="shared" si="12"/>
        <v>0</v>
      </c>
      <c r="K62" s="46">
        <f t="shared" si="12"/>
        <v>0</v>
      </c>
      <c r="L62" s="46">
        <f t="shared" si="12"/>
        <v>0</v>
      </c>
      <c r="M62" s="46">
        <f t="shared" si="12"/>
        <v>0</v>
      </c>
      <c r="N62" s="46">
        <f t="shared" si="12"/>
        <v>0</v>
      </c>
      <c r="O62" s="46">
        <f t="shared" si="12"/>
        <v>0</v>
      </c>
      <c r="P62" s="46">
        <f t="shared" si="12"/>
        <v>0</v>
      </c>
      <c r="Q62" s="46">
        <f t="shared" si="12"/>
        <v>0</v>
      </c>
      <c r="R62" s="46">
        <f t="shared" si="12"/>
        <v>0</v>
      </c>
      <c r="S62" s="46">
        <f t="shared" si="12"/>
        <v>0</v>
      </c>
      <c r="T62" s="46">
        <f t="shared" si="12"/>
        <v>6.6E-3</v>
      </c>
      <c r="U62" s="46">
        <f t="shared" si="12"/>
        <v>1.1599999999999999E-2</v>
      </c>
      <c r="V62" s="46">
        <f t="shared" si="12"/>
        <v>2.6599999999999999E-2</v>
      </c>
      <c r="W62" s="46">
        <f t="shared" si="12"/>
        <v>5.6599999999999998E-2</v>
      </c>
      <c r="X62" s="46">
        <f t="shared" ref="X62:Y62" si="13">SUM(X53:X61)</f>
        <v>5.6599999999999998E-2</v>
      </c>
      <c r="Y62" s="46">
        <f t="shared" si="13"/>
        <v>6.6599999999999993E-2</v>
      </c>
      <c r="Z62" s="46">
        <f t="shared" ref="Z62" si="14">SUM(Z53:Z61)</f>
        <v>2.6599999999999999E-2</v>
      </c>
    </row>
    <row r="64" spans="1:26" ht="12.75" customHeight="1" thickBot="1" x14ac:dyDescent="0.3"/>
    <row r="65" spans="2:26" s="51" customFormat="1" ht="21.75" customHeight="1" thickTop="1" thickBot="1" x14ac:dyDescent="0.3">
      <c r="B65" s="71"/>
      <c r="D65" s="71"/>
      <c r="F65" s="50" t="s">
        <v>0</v>
      </c>
      <c r="G65" s="72">
        <f>G14+G26+G62+G38+G50</f>
        <v>0</v>
      </c>
      <c r="H65" s="72">
        <f t="shared" ref="H65:W65" si="15">H14+H26+H62+H38+H50</f>
        <v>0</v>
      </c>
      <c r="I65" s="72">
        <f t="shared" si="15"/>
        <v>0</v>
      </c>
      <c r="J65" s="72">
        <f t="shared" si="15"/>
        <v>5.0000000000000001E-3</v>
      </c>
      <c r="K65" s="72">
        <f t="shared" si="15"/>
        <v>1.4999999999999999E-2</v>
      </c>
      <c r="L65" s="72">
        <f t="shared" si="15"/>
        <v>6.5000000000000002E-2</v>
      </c>
      <c r="M65" s="72">
        <f t="shared" si="15"/>
        <v>9.5000000000000001E-2</v>
      </c>
      <c r="N65" s="72">
        <f t="shared" si="15"/>
        <v>0.155</v>
      </c>
      <c r="O65" s="72">
        <f t="shared" si="15"/>
        <v>0.25059999999999999</v>
      </c>
      <c r="P65" s="72">
        <f t="shared" si="15"/>
        <v>0.28899999999999998</v>
      </c>
      <c r="Q65" s="72">
        <f t="shared" si="15"/>
        <v>0.34899999999999998</v>
      </c>
      <c r="R65" s="72">
        <f t="shared" si="15"/>
        <v>0.98028000000000004</v>
      </c>
      <c r="S65" s="72">
        <f t="shared" si="15"/>
        <v>3.7002840000000012</v>
      </c>
      <c r="T65" s="72">
        <f t="shared" si="15"/>
        <v>19.88897399999999</v>
      </c>
      <c r="U65" s="72">
        <f t="shared" si="15"/>
        <v>41.257629999999978</v>
      </c>
      <c r="V65" s="72">
        <f t="shared" si="15"/>
        <v>76.877309999999966</v>
      </c>
      <c r="W65" s="72">
        <f t="shared" si="15"/>
        <v>119.3002</v>
      </c>
      <c r="X65" s="72">
        <f t="shared" ref="X65:Y65" si="16">X14+X26+X62+X38+X50</f>
        <v>138.13200000000003</v>
      </c>
      <c r="Y65" s="72">
        <f t="shared" si="16"/>
        <v>154.89959999999999</v>
      </c>
      <c r="Z65" s="72">
        <f t="shared" ref="Z65" si="17">Z14+Z26+Z62+Z38+Z50</f>
        <v>176.67760000000001</v>
      </c>
    </row>
    <row r="66" spans="2:26" ht="18" customHeight="1" thickTop="1" x14ac:dyDescent="0.25"/>
  </sheetData>
  <mergeCells count="1">
    <mergeCell ref="A1:F2"/>
  </mergeCells>
  <pageMargins left="0" right="0" top="0" bottom="0" header="0" footer="0"/>
  <pageSetup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1:AC44"/>
  <sheetViews>
    <sheetView showGridLines="0" showOutlineSymbols="0" zoomScaleNormal="100" workbookViewId="0">
      <pane xSplit="5" ySplit="4" topLeftCell="K15" activePane="bottomRight" state="frozen"/>
      <selection pane="topRight" activeCell="F1" sqref="F1"/>
      <selection pane="bottomLeft" activeCell="A5" sqref="A5"/>
      <selection pane="bottomRight" sqref="A1:F2"/>
    </sheetView>
  </sheetViews>
  <sheetFormatPr defaultColWidth="6.88671875" defaultRowHeight="12.75" customHeight="1" x14ac:dyDescent="0.25"/>
  <cols>
    <col min="1" max="1" width="18.5546875" customWidth="1"/>
    <col min="2" max="2" width="40.88671875" style="57" customWidth="1"/>
    <col min="3" max="3" width="11.33203125" style="5" hidden="1" customWidth="1"/>
    <col min="4" max="4" width="16" style="57" hidden="1" customWidth="1"/>
    <col min="5" max="5" width="15" hidden="1" customWidth="1"/>
    <col min="6" max="6" width="14.44140625" style="57" customWidth="1"/>
    <col min="7" max="26" width="10.6640625" style="5" customWidth="1"/>
    <col min="27" max="32" width="10.6640625" customWidth="1"/>
  </cols>
  <sheetData>
    <row r="1" spans="1:29" ht="19.5" customHeight="1" x14ac:dyDescent="0.25">
      <c r="A1" s="163" t="s">
        <v>23</v>
      </c>
      <c r="B1" s="163"/>
      <c r="C1" s="163"/>
      <c r="D1" s="163"/>
      <c r="E1" s="163"/>
      <c r="F1" s="163"/>
    </row>
    <row r="2" spans="1:29" ht="13.2" x14ac:dyDescent="0.25">
      <c r="A2" s="163"/>
      <c r="B2" s="163"/>
      <c r="C2" s="163"/>
      <c r="D2" s="163"/>
      <c r="E2" s="163"/>
      <c r="F2" s="163"/>
    </row>
    <row r="3" spans="1:29" ht="16.5" customHeight="1" thickBot="1" x14ac:dyDescent="0.3">
      <c r="A3" s="1" t="s">
        <v>17</v>
      </c>
    </row>
    <row r="4" spans="1:29" ht="33" customHeight="1" thickTop="1" thickBot="1" x14ac:dyDescent="0.3">
      <c r="A4" s="52" t="s">
        <v>42</v>
      </c>
      <c r="B4" s="95" t="s">
        <v>8</v>
      </c>
      <c r="C4" s="95"/>
      <c r="D4" s="55"/>
      <c r="E4" s="55"/>
      <c r="F4" s="55"/>
      <c r="G4" s="56">
        <v>2005</v>
      </c>
      <c r="H4" s="56">
        <v>2006</v>
      </c>
      <c r="I4" s="56">
        <v>2007</v>
      </c>
      <c r="J4" s="56">
        <v>2008</v>
      </c>
      <c r="K4" s="56">
        <v>2009</v>
      </c>
      <c r="L4" s="56">
        <v>2010</v>
      </c>
      <c r="M4" s="56">
        <v>2011</v>
      </c>
      <c r="N4" s="56">
        <v>2012</v>
      </c>
      <c r="O4" s="56">
        <v>2013</v>
      </c>
      <c r="P4" s="56">
        <v>2014</v>
      </c>
      <c r="Q4" s="56">
        <v>2015</v>
      </c>
      <c r="R4" s="56">
        <v>2016</v>
      </c>
      <c r="S4" s="56">
        <v>2017</v>
      </c>
      <c r="T4" s="56">
        <v>2018</v>
      </c>
      <c r="U4" s="56">
        <v>2019</v>
      </c>
      <c r="V4" s="56">
        <v>2020</v>
      </c>
      <c r="W4" s="56">
        <v>2021</v>
      </c>
      <c r="X4" s="159" t="s">
        <v>60</v>
      </c>
      <c r="Y4" s="159" t="s">
        <v>63</v>
      </c>
      <c r="Z4" s="159" t="s">
        <v>64</v>
      </c>
    </row>
    <row r="5" spans="1:29" ht="13.5" customHeight="1" thickTop="1" x14ac:dyDescent="0.25">
      <c r="A5" s="32" t="s">
        <v>14</v>
      </c>
      <c r="B5" s="96" t="s">
        <v>17</v>
      </c>
      <c r="C5" s="54"/>
      <c r="D5" s="58"/>
      <c r="E5" s="53"/>
      <c r="F5" s="58"/>
      <c r="G5" s="54">
        <v>4.4000000000000004</v>
      </c>
      <c r="H5" s="54">
        <v>10.9</v>
      </c>
      <c r="I5" s="54">
        <v>18.100000000000001</v>
      </c>
      <c r="J5" s="54">
        <v>23.6</v>
      </c>
      <c r="K5" s="54">
        <v>27.3</v>
      </c>
      <c r="L5" s="54">
        <v>17.5</v>
      </c>
      <c r="M5" s="54">
        <v>17.100000000000001</v>
      </c>
      <c r="N5" s="54">
        <v>15.2</v>
      </c>
      <c r="O5" s="54">
        <v>14.8</v>
      </c>
      <c r="P5" s="54">
        <v>14.7</v>
      </c>
      <c r="Q5" s="54">
        <v>14.7</v>
      </c>
      <c r="R5" s="54">
        <v>14.8</v>
      </c>
      <c r="S5" s="54">
        <v>14.2</v>
      </c>
      <c r="T5" s="54">
        <v>14.1</v>
      </c>
      <c r="U5" s="54">
        <v>13.4</v>
      </c>
      <c r="V5" s="54">
        <v>13.6</v>
      </c>
      <c r="W5" s="54">
        <v>13.6</v>
      </c>
      <c r="X5" s="54">
        <v>13.6</v>
      </c>
      <c r="Y5" s="54">
        <v>13.6</v>
      </c>
      <c r="Z5" s="54">
        <v>12.2</v>
      </c>
    </row>
    <row r="6" spans="1:29" ht="13.5" customHeight="1" x14ac:dyDescent="0.25">
      <c r="A6" s="33" t="s">
        <v>15</v>
      </c>
      <c r="B6" s="96" t="s">
        <v>17</v>
      </c>
      <c r="C6" s="9"/>
      <c r="D6" s="59"/>
      <c r="E6" s="8"/>
      <c r="F6" s="59"/>
      <c r="G6" s="9">
        <v>2.2000000000000002</v>
      </c>
      <c r="H6" s="9">
        <v>4.9000000000000004</v>
      </c>
      <c r="I6" s="9">
        <v>16.600000000000001</v>
      </c>
      <c r="J6" s="9">
        <v>22.9</v>
      </c>
      <c r="K6" s="9">
        <v>28.2</v>
      </c>
      <c r="L6" s="9">
        <v>22.5</v>
      </c>
      <c r="M6" s="9">
        <v>19.600000000000001</v>
      </c>
      <c r="N6" s="9">
        <v>16.600000000000001</v>
      </c>
      <c r="O6" s="9">
        <v>12.8</v>
      </c>
      <c r="P6" s="9">
        <v>12.7</v>
      </c>
      <c r="Q6" s="9">
        <v>12.7</v>
      </c>
      <c r="R6" s="9">
        <v>11.8</v>
      </c>
      <c r="S6" s="9">
        <v>11.8</v>
      </c>
      <c r="T6" s="9">
        <v>11.7</v>
      </c>
      <c r="U6" s="9">
        <v>11.7</v>
      </c>
      <c r="V6" s="9">
        <v>11.7</v>
      </c>
      <c r="W6" s="9">
        <v>11.1</v>
      </c>
      <c r="X6" s="9">
        <v>11.1</v>
      </c>
      <c r="Y6" s="9">
        <v>10.8</v>
      </c>
      <c r="Z6" s="9">
        <v>10.8</v>
      </c>
    </row>
    <row r="7" spans="1:29" ht="13.5" customHeight="1" x14ac:dyDescent="0.25">
      <c r="A7" s="7" t="s">
        <v>16</v>
      </c>
      <c r="B7" s="96" t="s">
        <v>17</v>
      </c>
      <c r="C7" s="9"/>
      <c r="D7" s="59"/>
      <c r="E7" s="8"/>
      <c r="F7" s="59"/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0.4</v>
      </c>
      <c r="O7" s="9">
        <v>2.1</v>
      </c>
      <c r="P7" s="9">
        <v>7</v>
      </c>
      <c r="Q7" s="9">
        <v>7</v>
      </c>
      <c r="R7" s="9">
        <v>6.7</v>
      </c>
      <c r="S7" s="9">
        <v>6.4</v>
      </c>
      <c r="T7" s="9">
        <v>5.9</v>
      </c>
      <c r="U7" s="9">
        <v>4.8</v>
      </c>
      <c r="V7" s="9">
        <v>4.5</v>
      </c>
      <c r="W7" s="9">
        <v>4.2</v>
      </c>
      <c r="X7" s="9">
        <v>4.2</v>
      </c>
      <c r="Y7" s="9">
        <v>4</v>
      </c>
      <c r="Z7" s="9">
        <v>4</v>
      </c>
    </row>
    <row r="8" spans="1:29" ht="13.5" customHeight="1" x14ac:dyDescent="0.25">
      <c r="A8" s="7" t="s">
        <v>25</v>
      </c>
      <c r="B8" s="96" t="s">
        <v>17</v>
      </c>
      <c r="C8" s="9"/>
      <c r="D8" s="59"/>
      <c r="E8" s="8"/>
      <c r="F8" s="59"/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0.5</v>
      </c>
      <c r="W8" s="9">
        <v>1.8</v>
      </c>
      <c r="X8" s="9">
        <v>1.8</v>
      </c>
      <c r="Y8" s="9">
        <v>3.1</v>
      </c>
      <c r="Z8" s="9">
        <f>0.852+2.263</f>
        <v>3.1149999999999998</v>
      </c>
      <c r="AC8" s="161">
        <v>61.45</v>
      </c>
    </row>
    <row r="9" spans="1:29" ht="13.5" customHeight="1" x14ac:dyDescent="0.25">
      <c r="A9" s="7" t="s">
        <v>24</v>
      </c>
      <c r="B9" s="83"/>
      <c r="C9" s="21"/>
      <c r="D9" s="60"/>
      <c r="E9" s="20"/>
      <c r="F9" s="60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C9">
        <v>1662.67</v>
      </c>
    </row>
    <row r="10" spans="1:29" ht="13.5" customHeight="1" thickBot="1" x14ac:dyDescent="0.3">
      <c r="A10" s="7"/>
      <c r="B10" s="83"/>
      <c r="C10" s="21"/>
      <c r="D10" s="60"/>
      <c r="E10" s="20"/>
      <c r="F10" s="60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C10">
        <f>SUM(AC8:AC9)</f>
        <v>1724.1200000000001</v>
      </c>
    </row>
    <row r="11" spans="1:29" s="40" customFormat="1" ht="21.9" customHeight="1" thickTop="1" x14ac:dyDescent="0.25">
      <c r="A11" s="37"/>
      <c r="B11" s="109"/>
      <c r="C11" s="38"/>
      <c r="D11" s="61"/>
      <c r="E11" s="39"/>
      <c r="F11" s="91" t="s">
        <v>48</v>
      </c>
      <c r="G11" s="36">
        <f t="shared" ref="G11:W11" si="0">SUM(G5:G10)</f>
        <v>6.6000000000000005</v>
      </c>
      <c r="H11" s="36">
        <f t="shared" si="0"/>
        <v>15.8</v>
      </c>
      <c r="I11" s="36">
        <f t="shared" si="0"/>
        <v>34.700000000000003</v>
      </c>
      <c r="J11" s="36">
        <f t="shared" si="0"/>
        <v>46.5</v>
      </c>
      <c r="K11" s="36">
        <f t="shared" si="0"/>
        <v>55.5</v>
      </c>
      <c r="L11" s="36">
        <f t="shared" si="0"/>
        <v>40</v>
      </c>
      <c r="M11" s="36">
        <f t="shared" si="0"/>
        <v>36.700000000000003</v>
      </c>
      <c r="N11" s="36">
        <f t="shared" si="0"/>
        <v>32.200000000000003</v>
      </c>
      <c r="O11" s="36">
        <f t="shared" si="0"/>
        <v>29.700000000000003</v>
      </c>
      <c r="P11" s="36">
        <f t="shared" si="0"/>
        <v>34.4</v>
      </c>
      <c r="Q11" s="36">
        <f t="shared" si="0"/>
        <v>34.4</v>
      </c>
      <c r="R11" s="36">
        <f t="shared" si="0"/>
        <v>33.300000000000004</v>
      </c>
      <c r="S11" s="36">
        <f t="shared" si="0"/>
        <v>32.4</v>
      </c>
      <c r="T11" s="36">
        <f t="shared" si="0"/>
        <v>31.699999999999996</v>
      </c>
      <c r="U11" s="36">
        <f t="shared" si="0"/>
        <v>29.900000000000002</v>
      </c>
      <c r="V11" s="36">
        <f t="shared" si="0"/>
        <v>30.299999999999997</v>
      </c>
      <c r="W11" s="36">
        <f t="shared" si="0"/>
        <v>30.7</v>
      </c>
      <c r="X11" s="36">
        <f t="shared" ref="X11:Y11" si="1">SUM(X5:X10)</f>
        <v>30.7</v>
      </c>
      <c r="Y11" s="36">
        <f t="shared" si="1"/>
        <v>31.5</v>
      </c>
      <c r="Z11" s="36">
        <f t="shared" ref="Z11" si="2">SUM(Z5:Z10)</f>
        <v>30.114999999999998</v>
      </c>
    </row>
    <row r="12" spans="1:29" ht="13.5" customHeight="1" x14ac:dyDescent="0.25">
      <c r="A12" s="22"/>
      <c r="B12" s="85"/>
      <c r="C12" s="24"/>
      <c r="D12" s="62"/>
      <c r="E12" s="23"/>
      <c r="F12" s="62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9" ht="13.5" customHeight="1" x14ac:dyDescent="0.25">
      <c r="A13" s="34" t="s">
        <v>43</v>
      </c>
      <c r="B13" s="85"/>
      <c r="C13" s="24"/>
      <c r="D13" s="62"/>
      <c r="E13" s="23"/>
      <c r="F13" s="62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9" s="4" customFormat="1" ht="14.25" customHeight="1" x14ac:dyDescent="0.25">
      <c r="A14" s="10" t="s">
        <v>26</v>
      </c>
      <c r="B14" s="106" t="s">
        <v>17</v>
      </c>
      <c r="C14" s="12"/>
      <c r="D14" s="63"/>
      <c r="E14" s="11"/>
      <c r="F14" s="63"/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12">
        <v>0</v>
      </c>
      <c r="X14" s="12">
        <v>0</v>
      </c>
      <c r="Y14" s="12">
        <v>0.1</v>
      </c>
      <c r="Z14" s="12">
        <f>0.357</f>
        <v>0.35699999999999998</v>
      </c>
    </row>
    <row r="15" spans="1:29" ht="13.5" customHeight="1" x14ac:dyDescent="0.25">
      <c r="A15" s="73"/>
      <c r="B15" s="86"/>
      <c r="C15" s="74"/>
      <c r="D15" s="75"/>
      <c r="E15" s="76"/>
      <c r="F15" s="75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</row>
    <row r="16" spans="1:29" ht="13.5" customHeight="1" thickBot="1" x14ac:dyDescent="0.3">
      <c r="A16" s="25"/>
      <c r="B16" s="87"/>
      <c r="C16" s="27"/>
      <c r="D16" s="65"/>
      <c r="E16" s="26"/>
      <c r="F16" s="65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spans="1:26" s="45" customFormat="1" ht="21.9" customHeight="1" thickTop="1" x14ac:dyDescent="0.25">
      <c r="A17" s="42"/>
      <c r="B17" s="88"/>
      <c r="C17" s="43"/>
      <c r="D17" s="66"/>
      <c r="E17" s="44"/>
      <c r="F17" s="92" t="s">
        <v>49</v>
      </c>
      <c r="G17" s="41">
        <f t="shared" ref="G17:W17" si="3">SUM(G14:G16)</f>
        <v>0</v>
      </c>
      <c r="H17" s="41">
        <f t="shared" si="3"/>
        <v>0</v>
      </c>
      <c r="I17" s="41">
        <f t="shared" si="3"/>
        <v>0</v>
      </c>
      <c r="J17" s="41">
        <f t="shared" si="3"/>
        <v>0</v>
      </c>
      <c r="K17" s="41">
        <f t="shared" si="3"/>
        <v>0</v>
      </c>
      <c r="L17" s="41">
        <f t="shared" si="3"/>
        <v>0</v>
      </c>
      <c r="M17" s="41">
        <f t="shared" si="3"/>
        <v>0</v>
      </c>
      <c r="N17" s="41">
        <f t="shared" si="3"/>
        <v>0</v>
      </c>
      <c r="O17" s="41">
        <f t="shared" si="3"/>
        <v>0</v>
      </c>
      <c r="P17" s="41">
        <f t="shared" si="3"/>
        <v>0</v>
      </c>
      <c r="Q17" s="41">
        <f t="shared" si="3"/>
        <v>0</v>
      </c>
      <c r="R17" s="41">
        <f t="shared" si="3"/>
        <v>0</v>
      </c>
      <c r="S17" s="41">
        <f t="shared" si="3"/>
        <v>0</v>
      </c>
      <c r="T17" s="41">
        <f t="shared" si="3"/>
        <v>0</v>
      </c>
      <c r="U17" s="41">
        <f t="shared" si="3"/>
        <v>0</v>
      </c>
      <c r="V17" s="41">
        <f t="shared" si="3"/>
        <v>0</v>
      </c>
      <c r="W17" s="41">
        <f t="shared" si="3"/>
        <v>0</v>
      </c>
      <c r="X17" s="41">
        <f t="shared" ref="X17:Y17" si="4">SUM(X14:X16)</f>
        <v>0</v>
      </c>
      <c r="Y17" s="41">
        <f t="shared" si="4"/>
        <v>0.1</v>
      </c>
      <c r="Z17" s="41">
        <f t="shared" ref="Z17" si="5">SUM(Z14:Z16)</f>
        <v>0.35699999999999998</v>
      </c>
    </row>
    <row r="18" spans="1:26" s="45" customFormat="1" ht="16.5" customHeight="1" x14ac:dyDescent="0.25">
      <c r="A18" s="97"/>
      <c r="B18" s="98"/>
      <c r="C18" s="99"/>
      <c r="D18" s="100"/>
      <c r="E18" s="101"/>
      <c r="F18" s="102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1:26" ht="13.5" customHeight="1" x14ac:dyDescent="0.25">
      <c r="A19" s="35" t="s">
        <v>11</v>
      </c>
      <c r="B19" s="89"/>
      <c r="C19" s="6"/>
      <c r="D19" s="67"/>
      <c r="E19" s="3"/>
      <c r="F19" s="67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3.5" customHeight="1" x14ac:dyDescent="0.25">
      <c r="A20" s="31" t="s">
        <v>18</v>
      </c>
      <c r="B20" s="108" t="s">
        <v>17</v>
      </c>
      <c r="C20" s="18"/>
      <c r="D20" s="68"/>
      <c r="E20" s="17"/>
      <c r="F20" s="68"/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0.2</v>
      </c>
      <c r="P20" s="18">
        <v>0.2</v>
      </c>
      <c r="Q20" s="18">
        <v>0.2</v>
      </c>
      <c r="R20" s="18">
        <v>0.2</v>
      </c>
      <c r="S20" s="18">
        <v>0.2</v>
      </c>
      <c r="T20" s="18">
        <v>2.8</v>
      </c>
      <c r="U20" s="18">
        <v>4.9000000000000004</v>
      </c>
      <c r="V20" s="18">
        <v>4.9000000000000004</v>
      </c>
      <c r="W20" s="18">
        <v>4.9000000000000004</v>
      </c>
      <c r="X20" s="18">
        <v>4.9000000000000004</v>
      </c>
      <c r="Y20" s="18">
        <v>3.8</v>
      </c>
      <c r="Z20" s="18">
        <v>3.8</v>
      </c>
    </row>
    <row r="21" spans="1:26" ht="13.5" customHeight="1" x14ac:dyDescent="0.25">
      <c r="A21" s="16" t="s">
        <v>27</v>
      </c>
      <c r="B21" s="108" t="s">
        <v>17</v>
      </c>
      <c r="C21" s="18"/>
      <c r="D21" s="68"/>
      <c r="E21" s="17"/>
      <c r="F21" s="68"/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0.8</v>
      </c>
      <c r="Z21" s="18">
        <f>0.826+0.185</f>
        <v>1.0109999999999999</v>
      </c>
    </row>
    <row r="22" spans="1:26" ht="12.75" customHeight="1" thickBot="1" x14ac:dyDescent="0.3">
      <c r="A22" s="28"/>
      <c r="B22" s="69"/>
      <c r="C22" s="29"/>
      <c r="D22" s="69"/>
      <c r="E22" s="28"/>
      <c r="F22" s="6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</row>
    <row r="23" spans="1:26" s="49" customFormat="1" ht="21.9" customHeight="1" thickTop="1" x14ac:dyDescent="0.25">
      <c r="A23" s="47"/>
      <c r="B23" s="110"/>
      <c r="C23" s="48"/>
      <c r="D23" s="110"/>
      <c r="E23" s="48"/>
      <c r="F23" s="93" t="s">
        <v>12</v>
      </c>
      <c r="G23" s="46">
        <f t="shared" ref="G23:W23" si="6">SUM(G20:G22)</f>
        <v>0</v>
      </c>
      <c r="H23" s="46">
        <f t="shared" si="6"/>
        <v>0</v>
      </c>
      <c r="I23" s="46">
        <f t="shared" si="6"/>
        <v>0</v>
      </c>
      <c r="J23" s="46">
        <f t="shared" si="6"/>
        <v>0</v>
      </c>
      <c r="K23" s="46">
        <f t="shared" si="6"/>
        <v>0</v>
      </c>
      <c r="L23" s="46">
        <f t="shared" si="6"/>
        <v>0</v>
      </c>
      <c r="M23" s="46">
        <f t="shared" si="6"/>
        <v>0</v>
      </c>
      <c r="N23" s="46">
        <f t="shared" si="6"/>
        <v>0</v>
      </c>
      <c r="O23" s="46">
        <f t="shared" si="6"/>
        <v>0.2</v>
      </c>
      <c r="P23" s="46">
        <f t="shared" si="6"/>
        <v>0.2</v>
      </c>
      <c r="Q23" s="46">
        <f t="shared" si="6"/>
        <v>0.2</v>
      </c>
      <c r="R23" s="46">
        <f t="shared" si="6"/>
        <v>0.2</v>
      </c>
      <c r="S23" s="46">
        <f t="shared" si="6"/>
        <v>0.2</v>
      </c>
      <c r="T23" s="46">
        <f t="shared" si="6"/>
        <v>2.8</v>
      </c>
      <c r="U23" s="46">
        <f t="shared" si="6"/>
        <v>4.9000000000000004</v>
      </c>
      <c r="V23" s="46">
        <f t="shared" si="6"/>
        <v>4.9000000000000004</v>
      </c>
      <c r="W23" s="46">
        <f t="shared" si="6"/>
        <v>4.9000000000000004</v>
      </c>
      <c r="X23" s="46">
        <f t="shared" ref="X23:Y23" si="7">SUM(X20:X22)</f>
        <v>4.9000000000000004</v>
      </c>
      <c r="Y23" s="46">
        <f t="shared" si="7"/>
        <v>4.5999999999999996</v>
      </c>
      <c r="Z23" s="46">
        <f t="shared" ref="Z23" si="8">SUM(Z20:Z22)</f>
        <v>4.8109999999999999</v>
      </c>
    </row>
    <row r="24" spans="1:26" s="49" customFormat="1" ht="13.5" customHeight="1" x14ac:dyDescent="0.25">
      <c r="A24" s="103"/>
      <c r="B24" s="104"/>
      <c r="C24" s="103"/>
      <c r="D24" s="104"/>
      <c r="E24" s="103"/>
      <c r="F24" s="105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</row>
    <row r="25" spans="1:26" ht="13.5" customHeight="1" x14ac:dyDescent="0.25">
      <c r="A25" s="35" t="s">
        <v>44</v>
      </c>
      <c r="B25" s="89"/>
      <c r="C25" s="6"/>
      <c r="D25" s="67"/>
      <c r="E25" s="3"/>
      <c r="F25" s="67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3.5" customHeight="1" x14ac:dyDescent="0.25">
      <c r="A26" s="31"/>
      <c r="B26" s="108"/>
      <c r="C26" s="18"/>
      <c r="D26" s="68"/>
      <c r="E26" s="17"/>
      <c r="F26" s="68"/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</row>
    <row r="27" spans="1:26" s="4" customFormat="1" ht="14.25" customHeight="1" x14ac:dyDescent="0.25">
      <c r="A27" s="77" t="s">
        <v>61</v>
      </c>
      <c r="B27" s="90"/>
      <c r="C27" s="78"/>
      <c r="D27" s="79"/>
      <c r="E27" s="80"/>
      <c r="F27" s="81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78"/>
      <c r="W27" s="78"/>
      <c r="X27" s="78"/>
      <c r="Y27" s="78"/>
      <c r="Z27" s="78"/>
    </row>
    <row r="28" spans="1:26" ht="12.75" customHeight="1" thickBot="1" x14ac:dyDescent="0.3">
      <c r="A28" s="28"/>
      <c r="B28" s="69"/>
      <c r="C28" s="29"/>
      <c r="D28" s="69"/>
      <c r="E28" s="28"/>
      <c r="F28" s="6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spans="1:26" s="49" customFormat="1" ht="21.9" customHeight="1" thickTop="1" x14ac:dyDescent="0.25">
      <c r="A29" s="47"/>
      <c r="B29" s="110"/>
      <c r="C29" s="48"/>
      <c r="D29" s="110"/>
      <c r="E29" s="48"/>
      <c r="F29" s="93" t="s">
        <v>50</v>
      </c>
      <c r="G29" s="46">
        <f t="shared" ref="G29:W29" si="9">SUM(G26:G28)</f>
        <v>0</v>
      </c>
      <c r="H29" s="46">
        <f t="shared" si="9"/>
        <v>0</v>
      </c>
      <c r="I29" s="46">
        <f t="shared" si="9"/>
        <v>0</v>
      </c>
      <c r="J29" s="46">
        <f t="shared" si="9"/>
        <v>0</v>
      </c>
      <c r="K29" s="46">
        <f t="shared" si="9"/>
        <v>0</v>
      </c>
      <c r="L29" s="46">
        <f t="shared" si="9"/>
        <v>0</v>
      </c>
      <c r="M29" s="46">
        <f t="shared" si="9"/>
        <v>0</v>
      </c>
      <c r="N29" s="46">
        <f t="shared" si="9"/>
        <v>0</v>
      </c>
      <c r="O29" s="46">
        <f t="shared" si="9"/>
        <v>0</v>
      </c>
      <c r="P29" s="46">
        <f t="shared" si="9"/>
        <v>0</v>
      </c>
      <c r="Q29" s="46">
        <f t="shared" si="9"/>
        <v>0</v>
      </c>
      <c r="R29" s="46">
        <f t="shared" si="9"/>
        <v>0</v>
      </c>
      <c r="S29" s="46">
        <f t="shared" si="9"/>
        <v>0</v>
      </c>
      <c r="T29" s="46">
        <f t="shared" si="9"/>
        <v>0</v>
      </c>
      <c r="U29" s="46">
        <f t="shared" si="9"/>
        <v>0</v>
      </c>
      <c r="V29" s="46">
        <f t="shared" si="9"/>
        <v>0</v>
      </c>
      <c r="W29" s="46">
        <f t="shared" si="9"/>
        <v>0</v>
      </c>
      <c r="X29" s="46">
        <f t="shared" ref="X29:Y29" si="10">SUM(X26:X28)</f>
        <v>0</v>
      </c>
      <c r="Y29" s="46">
        <f t="shared" si="10"/>
        <v>0</v>
      </c>
      <c r="Z29" s="46">
        <f t="shared" ref="Z29" si="11">SUM(Z26:Z28)</f>
        <v>0</v>
      </c>
    </row>
    <row r="30" spans="1:26" ht="13.5" customHeight="1" x14ac:dyDescent="0.25">
      <c r="A30" s="2"/>
      <c r="B30" s="89"/>
      <c r="C30" s="6"/>
      <c r="D30" s="67"/>
      <c r="E30" s="3"/>
      <c r="F30" s="67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3.5" customHeight="1" x14ac:dyDescent="0.25">
      <c r="A31" s="35" t="s">
        <v>51</v>
      </c>
      <c r="B31" s="89"/>
      <c r="C31" s="6"/>
      <c r="D31" s="67"/>
      <c r="E31" s="3"/>
      <c r="F31" s="6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3.5" customHeight="1" x14ac:dyDescent="0.25">
      <c r="A32" s="31"/>
      <c r="B32" s="108"/>
      <c r="C32" s="18"/>
      <c r="D32" s="68"/>
      <c r="E32" s="17"/>
      <c r="F32" s="68"/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</row>
    <row r="33" spans="1:26" ht="13.5" customHeight="1" x14ac:dyDescent="0.25">
      <c r="A33" s="77" t="s">
        <v>61</v>
      </c>
      <c r="B33" s="108"/>
      <c r="C33" s="18"/>
      <c r="D33" s="68"/>
      <c r="E33" s="17"/>
      <c r="F33" s="6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12.75" customHeight="1" thickBot="1" x14ac:dyDescent="0.3">
      <c r="A34" s="28"/>
      <c r="B34" s="69"/>
      <c r="C34" s="29"/>
      <c r="D34" s="69"/>
      <c r="E34" s="28"/>
      <c r="F34" s="6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spans="1:26" s="49" customFormat="1" ht="21.9" customHeight="1" thickTop="1" x14ac:dyDescent="0.25">
      <c r="A35" s="47"/>
      <c r="B35" s="110"/>
      <c r="C35" s="48"/>
      <c r="D35" s="110"/>
      <c r="E35" s="48"/>
      <c r="F35" s="93" t="s">
        <v>53</v>
      </c>
      <c r="G35" s="46">
        <f t="shared" ref="G35:W35" si="12">SUM(G32:G34)</f>
        <v>0</v>
      </c>
      <c r="H35" s="46">
        <f t="shared" si="12"/>
        <v>0</v>
      </c>
      <c r="I35" s="46">
        <f t="shared" si="12"/>
        <v>0</v>
      </c>
      <c r="J35" s="46">
        <f t="shared" si="12"/>
        <v>0</v>
      </c>
      <c r="K35" s="46">
        <f t="shared" si="12"/>
        <v>0</v>
      </c>
      <c r="L35" s="46">
        <f t="shared" si="12"/>
        <v>0</v>
      </c>
      <c r="M35" s="46">
        <f t="shared" si="12"/>
        <v>0</v>
      </c>
      <c r="N35" s="46">
        <f t="shared" si="12"/>
        <v>0</v>
      </c>
      <c r="O35" s="46">
        <f t="shared" si="12"/>
        <v>0</v>
      </c>
      <c r="P35" s="46">
        <f t="shared" si="12"/>
        <v>0</v>
      </c>
      <c r="Q35" s="46">
        <f t="shared" si="12"/>
        <v>0</v>
      </c>
      <c r="R35" s="46">
        <f t="shared" si="12"/>
        <v>0</v>
      </c>
      <c r="S35" s="46">
        <f t="shared" si="12"/>
        <v>0</v>
      </c>
      <c r="T35" s="46">
        <f t="shared" si="12"/>
        <v>0</v>
      </c>
      <c r="U35" s="46">
        <f t="shared" si="12"/>
        <v>0</v>
      </c>
      <c r="V35" s="46">
        <f t="shared" si="12"/>
        <v>0</v>
      </c>
      <c r="W35" s="46">
        <f t="shared" si="12"/>
        <v>0</v>
      </c>
      <c r="X35" s="46">
        <f t="shared" ref="X35:Y35" si="13">SUM(X32:X34)</f>
        <v>0</v>
      </c>
      <c r="Y35" s="46">
        <f t="shared" si="13"/>
        <v>0</v>
      </c>
      <c r="Z35" s="46">
        <f t="shared" ref="Z35" si="14">SUM(Z32:Z34)</f>
        <v>0</v>
      </c>
    </row>
    <row r="37" spans="1:26" ht="12.75" customHeight="1" thickBot="1" x14ac:dyDescent="0.3"/>
    <row r="38" spans="1:26" s="51" customFormat="1" ht="21.75" customHeight="1" thickTop="1" thickBot="1" x14ac:dyDescent="0.3">
      <c r="B38" s="71"/>
      <c r="D38" s="71"/>
      <c r="F38" s="50" t="s">
        <v>21</v>
      </c>
      <c r="G38" s="72">
        <f t="shared" ref="G38:W38" si="15">G11+G17+G35+G23+G29</f>
        <v>6.6000000000000005</v>
      </c>
      <c r="H38" s="72">
        <f t="shared" si="15"/>
        <v>15.8</v>
      </c>
      <c r="I38" s="72">
        <f t="shared" si="15"/>
        <v>34.700000000000003</v>
      </c>
      <c r="J38" s="72">
        <f t="shared" si="15"/>
        <v>46.5</v>
      </c>
      <c r="K38" s="72">
        <f t="shared" si="15"/>
        <v>55.5</v>
      </c>
      <c r="L38" s="72">
        <f t="shared" si="15"/>
        <v>40</v>
      </c>
      <c r="M38" s="72">
        <f t="shared" si="15"/>
        <v>36.700000000000003</v>
      </c>
      <c r="N38" s="72">
        <f t="shared" si="15"/>
        <v>32.200000000000003</v>
      </c>
      <c r="O38" s="72">
        <f t="shared" si="15"/>
        <v>29.900000000000002</v>
      </c>
      <c r="P38" s="72">
        <f t="shared" si="15"/>
        <v>34.6</v>
      </c>
      <c r="Q38" s="72">
        <f t="shared" si="15"/>
        <v>34.6</v>
      </c>
      <c r="R38" s="72">
        <f t="shared" si="15"/>
        <v>33.500000000000007</v>
      </c>
      <c r="S38" s="72">
        <f t="shared" si="15"/>
        <v>32.6</v>
      </c>
      <c r="T38" s="72">
        <f t="shared" si="15"/>
        <v>34.499999999999993</v>
      </c>
      <c r="U38" s="72">
        <f t="shared" si="15"/>
        <v>34.800000000000004</v>
      </c>
      <c r="V38" s="72">
        <f t="shared" si="15"/>
        <v>35.199999999999996</v>
      </c>
      <c r="W38" s="72">
        <f t="shared" si="15"/>
        <v>35.6</v>
      </c>
      <c r="X38" s="72">
        <f t="shared" ref="X38:Y38" si="16">X11+X17+X35+X23+X29</f>
        <v>35.6</v>
      </c>
      <c r="Y38" s="72">
        <f t="shared" si="16"/>
        <v>36.200000000000003</v>
      </c>
      <c r="Z38" s="72">
        <f t="shared" ref="Z38" si="17">Z11+Z17+Z35+Z23+Z29</f>
        <v>35.283000000000001</v>
      </c>
    </row>
    <row r="39" spans="1:26" ht="18" customHeight="1" thickTop="1" x14ac:dyDescent="0.25"/>
    <row r="41" spans="1:26" ht="12.75" customHeight="1" x14ac:dyDescent="0.25">
      <c r="A41" s="114" t="s">
        <v>28</v>
      </c>
    </row>
    <row r="42" spans="1:26" ht="12.75" customHeight="1" x14ac:dyDescent="0.25">
      <c r="A42" s="114" t="s">
        <v>29</v>
      </c>
    </row>
    <row r="43" spans="1:26" ht="12.75" customHeight="1" x14ac:dyDescent="0.25">
      <c r="A43" s="114" t="s">
        <v>35</v>
      </c>
    </row>
    <row r="44" spans="1:26" ht="12.75" customHeight="1" x14ac:dyDescent="0.25">
      <c r="A44" s="114" t="s">
        <v>36</v>
      </c>
    </row>
  </sheetData>
  <mergeCells count="1">
    <mergeCell ref="A1:F2"/>
  </mergeCells>
  <pageMargins left="0" right="0" top="0" bottom="0" header="0" footer="0"/>
  <pageSetup fitToWidth="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9A71C-3CBA-46BD-AA98-6D5F081DA57B}">
  <dimension ref="A1:V38"/>
  <sheetViews>
    <sheetView zoomScaleNormal="100" workbookViewId="0">
      <pane xSplit="1" ySplit="4" topLeftCell="G5" activePane="bottomRight" state="frozen"/>
      <selection pane="topRight" activeCell="B1" sqref="B1"/>
      <selection pane="bottomLeft" activeCell="A5" sqref="A5"/>
      <selection pane="bottomRight"/>
    </sheetView>
  </sheetViews>
  <sheetFormatPr defaultRowHeight="13.2" x14ac:dyDescent="0.25"/>
  <cols>
    <col min="1" max="1" width="53.88671875" bestFit="1" customWidth="1"/>
    <col min="2" max="16" width="7" bestFit="1" customWidth="1"/>
    <col min="17" max="17" width="8.33203125" bestFit="1" customWidth="1"/>
    <col min="18" max="18" width="7" bestFit="1" customWidth="1"/>
    <col min="19" max="19" width="10" bestFit="1" customWidth="1"/>
  </cols>
  <sheetData>
    <row r="1" spans="1:22" ht="17.399999999999999" x14ac:dyDescent="0.25">
      <c r="A1" s="146" t="s">
        <v>57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2" ht="31.2" x14ac:dyDescent="0.25">
      <c r="A2" s="158" t="s">
        <v>59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22" ht="16.2" thickBot="1" x14ac:dyDescent="0.3">
      <c r="A3" s="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2" ht="16.8" thickTop="1" thickBot="1" x14ac:dyDescent="0.3">
      <c r="A4" s="52" t="s">
        <v>55</v>
      </c>
      <c r="B4" s="56">
        <v>2005</v>
      </c>
      <c r="C4" s="56">
        <v>2006</v>
      </c>
      <c r="D4" s="56">
        <v>2007</v>
      </c>
      <c r="E4" s="56">
        <v>2008</v>
      </c>
      <c r="F4" s="56">
        <v>2009</v>
      </c>
      <c r="G4" s="56">
        <v>2010</v>
      </c>
      <c r="H4" s="56">
        <v>2011</v>
      </c>
      <c r="I4" s="56">
        <v>2012</v>
      </c>
      <c r="J4" s="56">
        <v>2013</v>
      </c>
      <c r="K4" s="56">
        <v>2014</v>
      </c>
      <c r="L4" s="56">
        <v>2015</v>
      </c>
      <c r="M4" s="56">
        <v>2016</v>
      </c>
      <c r="N4" s="56">
        <v>2017</v>
      </c>
      <c r="O4" s="56">
        <v>2018</v>
      </c>
      <c r="P4" s="56">
        <v>2019</v>
      </c>
      <c r="Q4" s="56">
        <v>2020</v>
      </c>
      <c r="R4" s="56">
        <v>2021</v>
      </c>
      <c r="S4" s="159" t="s">
        <v>60</v>
      </c>
      <c r="T4" s="159" t="s">
        <v>63</v>
      </c>
      <c r="U4" s="159" t="s">
        <v>64</v>
      </c>
    </row>
    <row r="5" spans="1:22" ht="16.2" thickTop="1" x14ac:dyDescent="0.25">
      <c r="A5" s="130" t="s">
        <v>42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</row>
    <row r="6" spans="1:22" x14ac:dyDescent="0.25">
      <c r="A6" s="123" t="s">
        <v>37</v>
      </c>
      <c r="B6" s="135">
        <v>0</v>
      </c>
      <c r="C6" s="135">
        <v>0</v>
      </c>
      <c r="D6" s="135">
        <v>0</v>
      </c>
      <c r="E6" s="135">
        <v>0</v>
      </c>
      <c r="F6" s="135">
        <v>0</v>
      </c>
      <c r="G6" s="135">
        <v>0</v>
      </c>
      <c r="H6" s="135">
        <v>0</v>
      </c>
      <c r="I6" s="135">
        <v>0</v>
      </c>
      <c r="J6" s="135">
        <v>0</v>
      </c>
      <c r="K6" s="135">
        <v>0</v>
      </c>
      <c r="L6" s="135">
        <v>0</v>
      </c>
      <c r="M6" s="135">
        <v>0</v>
      </c>
      <c r="N6" s="135">
        <v>0</v>
      </c>
      <c r="O6" s="135">
        <v>0</v>
      </c>
      <c r="P6" s="135">
        <v>0</v>
      </c>
      <c r="Q6" s="135">
        <v>1</v>
      </c>
      <c r="R6" s="135">
        <v>0.82</v>
      </c>
      <c r="S6" s="135">
        <v>0.82</v>
      </c>
      <c r="T6" s="135">
        <v>0.36</v>
      </c>
      <c r="U6" s="135">
        <v>0.55000000000000004</v>
      </c>
    </row>
    <row r="7" spans="1:22" x14ac:dyDescent="0.25">
      <c r="A7" s="123" t="s">
        <v>38</v>
      </c>
      <c r="B7" s="152">
        <v>0</v>
      </c>
      <c r="C7" s="152">
        <v>0</v>
      </c>
      <c r="D7" s="152">
        <v>0</v>
      </c>
      <c r="E7" s="152">
        <v>0</v>
      </c>
      <c r="F7" s="152">
        <v>0</v>
      </c>
      <c r="G7" s="152">
        <v>0</v>
      </c>
      <c r="H7" s="152">
        <v>0</v>
      </c>
      <c r="I7" s="152">
        <v>0</v>
      </c>
      <c r="J7" s="152">
        <v>0</v>
      </c>
      <c r="K7" s="152">
        <v>0</v>
      </c>
      <c r="L7" s="152">
        <v>0</v>
      </c>
      <c r="M7" s="152">
        <v>0</v>
      </c>
      <c r="N7" s="152">
        <v>0</v>
      </c>
      <c r="O7" s="152">
        <v>0</v>
      </c>
      <c r="P7" s="152">
        <v>0</v>
      </c>
      <c r="Q7" s="152">
        <v>0.5</v>
      </c>
      <c r="R7" s="152">
        <v>1.476</v>
      </c>
      <c r="S7" s="152">
        <v>1.476</v>
      </c>
      <c r="T7" s="152">
        <v>2.0649999999999999</v>
      </c>
      <c r="U7" s="152">
        <f>3.115*55%</f>
        <v>1.7132500000000002</v>
      </c>
    </row>
    <row r="8" spans="1:22" x14ac:dyDescent="0.25">
      <c r="A8" s="148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</row>
    <row r="10" spans="1:22" ht="13.8" x14ac:dyDescent="0.25">
      <c r="A10" s="34" t="s">
        <v>43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</row>
    <row r="11" spans="1:22" x14ac:dyDescent="0.25">
      <c r="A11" s="118" t="s">
        <v>37</v>
      </c>
      <c r="B11" s="111">
        <v>0</v>
      </c>
      <c r="C11" s="111">
        <v>0</v>
      </c>
      <c r="D11" s="111">
        <v>0</v>
      </c>
      <c r="E11" s="111">
        <v>0</v>
      </c>
      <c r="F11" s="111">
        <v>0</v>
      </c>
      <c r="G11" s="111">
        <v>0</v>
      </c>
      <c r="H11" s="111">
        <v>0</v>
      </c>
      <c r="I11" s="111">
        <v>0</v>
      </c>
      <c r="J11" s="111">
        <v>0</v>
      </c>
      <c r="K11" s="111">
        <v>0</v>
      </c>
      <c r="L11" s="111">
        <v>0</v>
      </c>
      <c r="M11" s="111">
        <v>0</v>
      </c>
      <c r="N11" s="111">
        <v>0</v>
      </c>
      <c r="O11" s="111">
        <v>0</v>
      </c>
      <c r="P11" s="111">
        <v>0</v>
      </c>
      <c r="Q11" s="111">
        <v>0</v>
      </c>
      <c r="R11" s="111">
        <v>0</v>
      </c>
      <c r="S11" s="111">
        <v>0</v>
      </c>
      <c r="T11" s="111">
        <v>0.34</v>
      </c>
      <c r="U11" s="111">
        <v>0.3</v>
      </c>
    </row>
    <row r="12" spans="1:22" x14ac:dyDescent="0.25">
      <c r="A12" s="118" t="s">
        <v>38</v>
      </c>
      <c r="B12" s="153">
        <v>0</v>
      </c>
      <c r="C12" s="153">
        <v>0</v>
      </c>
      <c r="D12" s="153">
        <v>0</v>
      </c>
      <c r="E12" s="153">
        <v>0</v>
      </c>
      <c r="F12" s="153">
        <v>0</v>
      </c>
      <c r="G12" s="153">
        <v>0</v>
      </c>
      <c r="H12" s="153">
        <v>0</v>
      </c>
      <c r="I12" s="153">
        <v>0</v>
      </c>
      <c r="J12" s="153">
        <v>0</v>
      </c>
      <c r="K12" s="153">
        <v>0</v>
      </c>
      <c r="L12" s="153">
        <v>0</v>
      </c>
      <c r="M12" s="153">
        <v>0</v>
      </c>
      <c r="N12" s="153">
        <v>0</v>
      </c>
      <c r="O12" s="153">
        <v>0</v>
      </c>
      <c r="P12" s="153">
        <v>0</v>
      </c>
      <c r="Q12" s="153">
        <v>0</v>
      </c>
      <c r="R12" s="153">
        <v>0</v>
      </c>
      <c r="S12" s="153">
        <v>0</v>
      </c>
      <c r="T12" s="153">
        <v>2.564E-2</v>
      </c>
      <c r="U12" s="153">
        <f>0.357*0.3</f>
        <v>0.10709999999999999</v>
      </c>
      <c r="V12" s="162">
        <v>108</v>
      </c>
    </row>
    <row r="13" spans="1:22" x14ac:dyDescent="0.25">
      <c r="A13" s="149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</row>
    <row r="15" spans="1:22" ht="13.8" x14ac:dyDescent="0.25">
      <c r="A15" s="35" t="s">
        <v>11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22" x14ac:dyDescent="0.25">
      <c r="A16" s="31" t="s">
        <v>37</v>
      </c>
      <c r="B16" s="112">
        <v>0</v>
      </c>
      <c r="C16" s="112">
        <v>0</v>
      </c>
      <c r="D16" s="112">
        <v>0</v>
      </c>
      <c r="E16" s="112">
        <v>0</v>
      </c>
      <c r="F16" s="112">
        <v>0</v>
      </c>
      <c r="G16" s="112">
        <v>0</v>
      </c>
      <c r="H16" s="112">
        <v>0</v>
      </c>
      <c r="I16" s="112">
        <v>0</v>
      </c>
      <c r="J16" s="112">
        <v>0</v>
      </c>
      <c r="K16" s="112">
        <v>0</v>
      </c>
      <c r="L16" s="112">
        <v>0</v>
      </c>
      <c r="M16" s="112">
        <v>0</v>
      </c>
      <c r="N16" s="112">
        <v>0</v>
      </c>
      <c r="O16" s="112">
        <v>0</v>
      </c>
      <c r="P16" s="112">
        <v>0</v>
      </c>
      <c r="Q16" s="112">
        <v>0</v>
      </c>
      <c r="R16" s="112">
        <v>0</v>
      </c>
      <c r="S16" s="112">
        <v>0</v>
      </c>
      <c r="T16" s="112">
        <v>0.51500000000000001</v>
      </c>
      <c r="U16" s="112">
        <v>0.51500000000000001</v>
      </c>
    </row>
    <row r="17" spans="1:21" x14ac:dyDescent="0.25">
      <c r="A17" s="16" t="s">
        <v>39</v>
      </c>
      <c r="B17" s="115">
        <v>0</v>
      </c>
      <c r="C17" s="115">
        <v>0</v>
      </c>
      <c r="D17" s="115">
        <v>0</v>
      </c>
      <c r="E17" s="115">
        <v>0</v>
      </c>
      <c r="F17" s="115">
        <v>0</v>
      </c>
      <c r="G17" s="115">
        <v>0</v>
      </c>
      <c r="H17" s="115">
        <v>0</v>
      </c>
      <c r="I17" s="115">
        <v>0</v>
      </c>
      <c r="J17" s="115">
        <v>0</v>
      </c>
      <c r="K17" s="115">
        <v>0</v>
      </c>
      <c r="L17" s="115">
        <v>0</v>
      </c>
      <c r="M17" s="115">
        <v>0</v>
      </c>
      <c r="N17" s="115">
        <v>0</v>
      </c>
      <c r="O17" s="115">
        <v>0</v>
      </c>
      <c r="P17" s="115">
        <v>0</v>
      </c>
      <c r="Q17" s="115">
        <v>0</v>
      </c>
      <c r="R17" s="115">
        <v>0</v>
      </c>
      <c r="S17" s="115">
        <v>0</v>
      </c>
      <c r="T17" s="115">
        <v>0.41799999999999998</v>
      </c>
      <c r="U17" s="115">
        <f>'06_dr_mw_report'!Z21*U16</f>
        <v>0.52066499999999993</v>
      </c>
    </row>
    <row r="18" spans="1:21" x14ac:dyDescent="0.25">
      <c r="A18" s="128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50"/>
      <c r="R18" s="150"/>
      <c r="S18" s="150"/>
    </row>
    <row r="20" spans="1:21" ht="13.8" x14ac:dyDescent="0.25">
      <c r="A20" s="35" t="s">
        <v>44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21" x14ac:dyDescent="0.25">
      <c r="A21" s="31" t="s">
        <v>37</v>
      </c>
      <c r="B21" s="112">
        <v>0</v>
      </c>
      <c r="C21" s="112">
        <v>0</v>
      </c>
      <c r="D21" s="112">
        <v>0</v>
      </c>
      <c r="E21" s="112">
        <v>0</v>
      </c>
      <c r="F21" s="112">
        <v>0</v>
      </c>
      <c r="G21" s="112">
        <v>0</v>
      </c>
      <c r="H21" s="112">
        <v>0</v>
      </c>
      <c r="I21" s="112">
        <v>0</v>
      </c>
      <c r="J21" s="112">
        <v>0</v>
      </c>
      <c r="K21" s="112">
        <v>0</v>
      </c>
      <c r="L21" s="112">
        <v>0</v>
      </c>
      <c r="M21" s="112">
        <v>0</v>
      </c>
      <c r="N21" s="112">
        <v>0</v>
      </c>
      <c r="O21" s="112">
        <v>0</v>
      </c>
      <c r="P21" s="112">
        <v>0</v>
      </c>
      <c r="Q21" s="112">
        <v>0</v>
      </c>
      <c r="R21" s="112">
        <v>0</v>
      </c>
      <c r="S21" s="112">
        <v>0</v>
      </c>
      <c r="T21" s="112">
        <v>0</v>
      </c>
      <c r="U21" s="112">
        <v>0</v>
      </c>
    </row>
    <row r="22" spans="1:21" x14ac:dyDescent="0.25">
      <c r="A22" s="16" t="s">
        <v>39</v>
      </c>
      <c r="B22" s="116">
        <v>0</v>
      </c>
      <c r="C22" s="116">
        <v>0</v>
      </c>
      <c r="D22" s="116">
        <v>0</v>
      </c>
      <c r="E22" s="116"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16">
        <v>0</v>
      </c>
      <c r="Q22" s="116">
        <v>0</v>
      </c>
      <c r="R22" s="116">
        <v>0</v>
      </c>
      <c r="S22" s="116">
        <v>0</v>
      </c>
      <c r="T22" s="116">
        <v>0</v>
      </c>
      <c r="U22" s="116">
        <v>0</v>
      </c>
    </row>
    <row r="23" spans="1:21" x14ac:dyDescent="0.25">
      <c r="A23" s="126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</row>
    <row r="24" spans="1:21" x14ac:dyDescent="0.25">
      <c r="A24" s="125"/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</row>
    <row r="25" spans="1:21" ht="13.8" x14ac:dyDescent="0.25">
      <c r="A25" s="35" t="s">
        <v>51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1:21" x14ac:dyDescent="0.25">
      <c r="A26" s="31" t="s">
        <v>37</v>
      </c>
      <c r="B26" s="112">
        <v>0</v>
      </c>
      <c r="C26" s="112">
        <v>0</v>
      </c>
      <c r="D26" s="112">
        <v>0</v>
      </c>
      <c r="E26" s="112">
        <v>0</v>
      </c>
      <c r="F26" s="112">
        <v>0</v>
      </c>
      <c r="G26" s="112">
        <v>0</v>
      </c>
      <c r="H26" s="112">
        <v>0</v>
      </c>
      <c r="I26" s="112">
        <v>0</v>
      </c>
      <c r="J26" s="112">
        <v>0</v>
      </c>
      <c r="K26" s="112">
        <v>0</v>
      </c>
      <c r="L26" s="112">
        <v>0</v>
      </c>
      <c r="M26" s="112">
        <v>0</v>
      </c>
      <c r="N26" s="112">
        <v>0</v>
      </c>
      <c r="O26" s="112">
        <v>0</v>
      </c>
      <c r="P26" s="112">
        <v>0</v>
      </c>
      <c r="Q26" s="112">
        <v>0</v>
      </c>
      <c r="R26" s="112">
        <v>0</v>
      </c>
      <c r="S26" s="112">
        <v>0</v>
      </c>
      <c r="T26" s="112">
        <v>0</v>
      </c>
      <c r="U26" s="112">
        <v>0</v>
      </c>
    </row>
    <row r="27" spans="1:21" x14ac:dyDescent="0.25">
      <c r="A27" s="16" t="s">
        <v>39</v>
      </c>
      <c r="B27" s="115">
        <v>0</v>
      </c>
      <c r="C27" s="115">
        <v>0</v>
      </c>
      <c r="D27" s="115">
        <v>0</v>
      </c>
      <c r="E27" s="115">
        <v>0</v>
      </c>
      <c r="F27" s="115">
        <v>0</v>
      </c>
      <c r="G27" s="115">
        <v>0</v>
      </c>
      <c r="H27" s="115">
        <v>0</v>
      </c>
      <c r="I27" s="115">
        <v>0</v>
      </c>
      <c r="J27" s="115">
        <v>0</v>
      </c>
      <c r="K27" s="115">
        <v>0</v>
      </c>
      <c r="L27" s="115">
        <v>0</v>
      </c>
      <c r="M27" s="115">
        <v>0</v>
      </c>
      <c r="N27" s="115">
        <v>0</v>
      </c>
      <c r="O27" s="115">
        <v>0</v>
      </c>
      <c r="P27" s="115">
        <v>0</v>
      </c>
      <c r="Q27" s="115">
        <v>0</v>
      </c>
      <c r="R27" s="115">
        <v>0</v>
      </c>
      <c r="S27" s="115">
        <v>0</v>
      </c>
      <c r="T27" s="115">
        <v>0</v>
      </c>
      <c r="U27" s="115">
        <v>0</v>
      </c>
    </row>
    <row r="28" spans="1:21" x14ac:dyDescent="0.25">
      <c r="A28" s="126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</row>
    <row r="29" spans="1:21" x14ac:dyDescent="0.25">
      <c r="A29" s="119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1"/>
      <c r="S29" s="121"/>
    </row>
    <row r="30" spans="1:21" ht="13.8" x14ac:dyDescent="0.25">
      <c r="A30" s="122" t="s">
        <v>30</v>
      </c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</row>
    <row r="31" spans="1:21" x14ac:dyDescent="0.25">
      <c r="A31" s="131" t="s">
        <v>37</v>
      </c>
      <c r="B31" s="155">
        <f t="shared" ref="B31:R31" si="0">IF(B32=0,0,(B27+B22+B17)/B32)</f>
        <v>0</v>
      </c>
      <c r="C31" s="155">
        <f t="shared" si="0"/>
        <v>0</v>
      </c>
      <c r="D31" s="155">
        <f t="shared" si="0"/>
        <v>0</v>
      </c>
      <c r="E31" s="155">
        <f t="shared" si="0"/>
        <v>0</v>
      </c>
      <c r="F31" s="155">
        <f t="shared" si="0"/>
        <v>0</v>
      </c>
      <c r="G31" s="155">
        <f t="shared" si="0"/>
        <v>0</v>
      </c>
      <c r="H31" s="155">
        <f t="shared" si="0"/>
        <v>0</v>
      </c>
      <c r="I31" s="155">
        <f t="shared" si="0"/>
        <v>0</v>
      </c>
      <c r="J31" s="155">
        <f t="shared" si="0"/>
        <v>0</v>
      </c>
      <c r="K31" s="155">
        <f t="shared" si="0"/>
        <v>0</v>
      </c>
      <c r="L31" s="155">
        <f t="shared" si="0"/>
        <v>0</v>
      </c>
      <c r="M31" s="155">
        <f t="shared" si="0"/>
        <v>0</v>
      </c>
      <c r="N31" s="155">
        <f t="shared" si="0"/>
        <v>0</v>
      </c>
      <c r="O31" s="155">
        <f t="shared" si="0"/>
        <v>0</v>
      </c>
      <c r="P31" s="155">
        <f t="shared" si="0"/>
        <v>0</v>
      </c>
      <c r="Q31" s="155">
        <f t="shared" si="0"/>
        <v>0</v>
      </c>
      <c r="R31" s="155">
        <f t="shared" si="0"/>
        <v>0</v>
      </c>
      <c r="S31" s="155">
        <f>IF(S32=0,0,(S27+S22+S17)/S32)</f>
        <v>0</v>
      </c>
      <c r="T31" s="155">
        <f>IF(T32=0,0,(T27+T22+T17)/T32)</f>
        <v>0.51500000000000001</v>
      </c>
      <c r="U31" s="155">
        <f>IF(U32=0,0,(U27+U22+U17)/U32)</f>
        <v>1</v>
      </c>
    </row>
    <row r="32" spans="1:21" x14ac:dyDescent="0.25">
      <c r="A32" s="131" t="s">
        <v>39</v>
      </c>
      <c r="B32" s="154">
        <f t="shared" ref="B32:R32" si="1">IF(B16=0,0,B17/B16)+IF(B21=0,0,B22/B21)+IF(B26=0,0,B27/B26)</f>
        <v>0</v>
      </c>
      <c r="C32" s="154">
        <f t="shared" si="1"/>
        <v>0</v>
      </c>
      <c r="D32" s="154">
        <f t="shared" si="1"/>
        <v>0</v>
      </c>
      <c r="E32" s="154">
        <f t="shared" si="1"/>
        <v>0</v>
      </c>
      <c r="F32" s="154">
        <f t="shared" si="1"/>
        <v>0</v>
      </c>
      <c r="G32" s="154">
        <f t="shared" si="1"/>
        <v>0</v>
      </c>
      <c r="H32" s="154">
        <f t="shared" si="1"/>
        <v>0</v>
      </c>
      <c r="I32" s="154">
        <f t="shared" si="1"/>
        <v>0</v>
      </c>
      <c r="J32" s="154">
        <f t="shared" si="1"/>
        <v>0</v>
      </c>
      <c r="K32" s="154">
        <f t="shared" si="1"/>
        <v>0</v>
      </c>
      <c r="L32" s="154">
        <f t="shared" si="1"/>
        <v>0</v>
      </c>
      <c r="M32" s="154">
        <f t="shared" si="1"/>
        <v>0</v>
      </c>
      <c r="N32" s="154">
        <f t="shared" si="1"/>
        <v>0</v>
      </c>
      <c r="O32" s="154">
        <f t="shared" si="1"/>
        <v>0</v>
      </c>
      <c r="P32" s="154">
        <f t="shared" si="1"/>
        <v>0</v>
      </c>
      <c r="Q32" s="154">
        <f t="shared" si="1"/>
        <v>0</v>
      </c>
      <c r="R32" s="154">
        <f t="shared" si="1"/>
        <v>0</v>
      </c>
      <c r="S32" s="154">
        <f>IF(S16=0,0,S17/S16)+IF(S21=0,0,S22/S21)+IF(S26=0,0,S27/S26)</f>
        <v>0</v>
      </c>
      <c r="T32" s="154">
        <f>IF(T16=0,0,T17/T16)+IF(T21=0,0,T22/T21)+IF(T26=0,0,T27/T26)</f>
        <v>0.81165048543689311</v>
      </c>
      <c r="U32" s="154">
        <f>SUM(U17,U22,U27)</f>
        <v>0.52066499999999993</v>
      </c>
    </row>
    <row r="33" spans="1:21" x14ac:dyDescent="0.25">
      <c r="B33" s="138" t="s">
        <v>62</v>
      </c>
    </row>
    <row r="35" spans="1:21" x14ac:dyDescent="0.25">
      <c r="A35" s="140" t="s">
        <v>54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</row>
    <row r="36" spans="1:21" x14ac:dyDescent="0.25">
      <c r="A36" s="142" t="s">
        <v>37</v>
      </c>
      <c r="B36" s="156">
        <f t="shared" ref="B36:R36" si="2">IF((IF(B6=0,0,B7/B6)+IF(B11=0,0,B12/B11)+IF(B31=0,0,B32/B31))=0,0,((B32+B12+B7)/(IF(B6=0,0,B7/B6)+IF(B11=0,0,B12/B11)+IF(B31=0,0,B32/B31))))</f>
        <v>0</v>
      </c>
      <c r="C36" s="156">
        <f t="shared" si="2"/>
        <v>0</v>
      </c>
      <c r="D36" s="156">
        <f t="shared" si="2"/>
        <v>0</v>
      </c>
      <c r="E36" s="156">
        <f t="shared" si="2"/>
        <v>0</v>
      </c>
      <c r="F36" s="156">
        <f t="shared" si="2"/>
        <v>0</v>
      </c>
      <c r="G36" s="156">
        <f t="shared" si="2"/>
        <v>0</v>
      </c>
      <c r="H36" s="156">
        <f t="shared" si="2"/>
        <v>0</v>
      </c>
      <c r="I36" s="156">
        <f t="shared" si="2"/>
        <v>0</v>
      </c>
      <c r="J36" s="156">
        <f t="shared" si="2"/>
        <v>0</v>
      </c>
      <c r="K36" s="156">
        <f t="shared" si="2"/>
        <v>0</v>
      </c>
      <c r="L36" s="156">
        <f t="shared" si="2"/>
        <v>0</v>
      </c>
      <c r="M36" s="156">
        <f t="shared" si="2"/>
        <v>0</v>
      </c>
      <c r="N36" s="156">
        <f t="shared" si="2"/>
        <v>0</v>
      </c>
      <c r="O36" s="156">
        <f t="shared" si="2"/>
        <v>0</v>
      </c>
      <c r="P36" s="156">
        <f t="shared" si="2"/>
        <v>0</v>
      </c>
      <c r="Q36" s="156">
        <f t="shared" si="2"/>
        <v>1</v>
      </c>
      <c r="R36" s="156">
        <f t="shared" si="2"/>
        <v>0.82</v>
      </c>
      <c r="S36" s="156">
        <f>IF((IF(S6=0,0,S7/S6)+IF(S11=0,0,S12/S11)+IF(S31=0,0,S32/S31))=0,0,((S32+S12+S7)/(IF(S6=0,0,S7/S6)+IF(S11=0,0,S12/S11)+IF(S31=0,0,S32/S31))))</f>
        <v>0.82</v>
      </c>
      <c r="T36" s="156">
        <f>IF((IF(T6=0,0,T7/T6)+IF(T11=0,0,T12/T11)+IF(T31=0,0,T32/T31))=0,0,((T32+T12+T7)/(IF(T6=0,0,T7/T6)+IF(T11=0,0,T12/T11)+IF(T31=0,0,T32/T31))))</f>
        <v>0.3928627410716985</v>
      </c>
      <c r="U36" s="156">
        <f>IF((IF(U6=0,0,U7/U6)+IF(U11=0,0,U12/U11)+IF(U31=0,0,U32/U31))=0,0,((U32+U12+U7)/(IF(U6=0,0,U7/U6)+IF(U11=0,0,U12/U11)+IF(U31=0,0,U32/U31))))</f>
        <v>0.58632893067662817</v>
      </c>
    </row>
    <row r="37" spans="1:21" ht="13.8" x14ac:dyDescent="0.25">
      <c r="A37" s="143" t="s">
        <v>39</v>
      </c>
      <c r="B37" s="160">
        <f t="shared" ref="B37:R37" si="3">(B32+B12+B7)</f>
        <v>0</v>
      </c>
      <c r="C37" s="160">
        <f t="shared" si="3"/>
        <v>0</v>
      </c>
      <c r="D37" s="160">
        <f t="shared" si="3"/>
        <v>0</v>
      </c>
      <c r="E37" s="160">
        <f t="shared" si="3"/>
        <v>0</v>
      </c>
      <c r="F37" s="160">
        <f t="shared" si="3"/>
        <v>0</v>
      </c>
      <c r="G37" s="160">
        <f t="shared" si="3"/>
        <v>0</v>
      </c>
      <c r="H37" s="160">
        <f t="shared" si="3"/>
        <v>0</v>
      </c>
      <c r="I37" s="160">
        <f t="shared" si="3"/>
        <v>0</v>
      </c>
      <c r="J37" s="160">
        <f t="shared" si="3"/>
        <v>0</v>
      </c>
      <c r="K37" s="160">
        <f t="shared" si="3"/>
        <v>0</v>
      </c>
      <c r="L37" s="160">
        <f t="shared" si="3"/>
        <v>0</v>
      </c>
      <c r="M37" s="160">
        <f t="shared" si="3"/>
        <v>0</v>
      </c>
      <c r="N37" s="160">
        <f t="shared" si="3"/>
        <v>0</v>
      </c>
      <c r="O37" s="160">
        <f t="shared" si="3"/>
        <v>0</v>
      </c>
      <c r="P37" s="160">
        <f t="shared" si="3"/>
        <v>0</v>
      </c>
      <c r="Q37" s="160">
        <f t="shared" si="3"/>
        <v>0.5</v>
      </c>
      <c r="R37" s="160">
        <f t="shared" si="3"/>
        <v>1.476</v>
      </c>
      <c r="S37" s="160">
        <f>(S32+S12+S7)</f>
        <v>1.476</v>
      </c>
      <c r="T37" s="160">
        <f>(T32+T12+T7)</f>
        <v>2.9022904854368932</v>
      </c>
      <c r="U37" s="160">
        <f>(U32+U12+U7)</f>
        <v>2.3410150000000001</v>
      </c>
    </row>
    <row r="38" spans="1:21" x14ac:dyDescent="0.25">
      <c r="B38" s="138" t="s">
        <v>62</v>
      </c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EF80B-F800-4227-9158-9CBDDF315106}">
  <dimension ref="A1:T37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3.2" x14ac:dyDescent="0.25"/>
  <cols>
    <col min="1" max="1" width="32.33203125" bestFit="1" customWidth="1"/>
    <col min="2" max="18" width="6.44140625" bestFit="1" customWidth="1"/>
    <col min="19" max="20" width="10" bestFit="1" customWidth="1"/>
  </cols>
  <sheetData>
    <row r="1" spans="1:20" ht="17.399999999999999" x14ac:dyDescent="0.25">
      <c r="A1" s="157" t="s">
        <v>58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17.399999999999999" x14ac:dyDescent="0.25">
      <c r="A2" s="147"/>
      <c r="B2" s="151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6.2" thickBot="1" x14ac:dyDescent="0.3">
      <c r="A3" s="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16.8" thickTop="1" thickBot="1" x14ac:dyDescent="0.3">
      <c r="A4" s="52" t="s">
        <v>56</v>
      </c>
      <c r="B4" s="56">
        <v>2005</v>
      </c>
      <c r="C4" s="56">
        <v>2006</v>
      </c>
      <c r="D4" s="56">
        <v>2007</v>
      </c>
      <c r="E4" s="56">
        <v>2008</v>
      </c>
      <c r="F4" s="56">
        <v>2009</v>
      </c>
      <c r="G4" s="56">
        <v>2010</v>
      </c>
      <c r="H4" s="56">
        <v>2011</v>
      </c>
      <c r="I4" s="56">
        <v>2012</v>
      </c>
      <c r="J4" s="56">
        <v>2013</v>
      </c>
      <c r="K4" s="56">
        <v>2014</v>
      </c>
      <c r="L4" s="56">
        <v>2015</v>
      </c>
      <c r="M4" s="56">
        <v>2016</v>
      </c>
      <c r="N4" s="56">
        <v>2017</v>
      </c>
      <c r="O4" s="56">
        <v>2018</v>
      </c>
      <c r="P4" s="56">
        <v>2019</v>
      </c>
      <c r="Q4" s="56">
        <v>2020</v>
      </c>
      <c r="R4" s="56">
        <v>2021</v>
      </c>
      <c r="S4" s="159" t="s">
        <v>60</v>
      </c>
      <c r="T4" s="159" t="s">
        <v>64</v>
      </c>
    </row>
    <row r="5" spans="1:20" ht="16.2" thickTop="1" x14ac:dyDescent="0.25">
      <c r="A5" s="52" t="s">
        <v>42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</row>
    <row r="6" spans="1:20" x14ac:dyDescent="0.25">
      <c r="A6" s="32" t="s">
        <v>40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</row>
    <row r="7" spans="1:20" x14ac:dyDescent="0.25">
      <c r="A7" s="33" t="s">
        <v>41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</row>
    <row r="10" spans="1:20" ht="13.8" x14ac:dyDescent="0.25">
      <c r="A10" s="34" t="s">
        <v>43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</row>
    <row r="11" spans="1:20" x14ac:dyDescent="0.25">
      <c r="A11" s="10" t="s">
        <v>40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</row>
    <row r="12" spans="1:20" x14ac:dyDescent="0.25">
      <c r="A12" s="13" t="s">
        <v>41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</row>
    <row r="15" spans="1:20" ht="13.8" x14ac:dyDescent="0.25">
      <c r="A15" s="35" t="s">
        <v>11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31" t="s">
        <v>40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</row>
    <row r="17" spans="1:20" x14ac:dyDescent="0.25">
      <c r="A17" s="16" t="s">
        <v>41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</row>
    <row r="18" spans="1:20" x14ac:dyDescent="0.25">
      <c r="A18" s="139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</row>
    <row r="19" spans="1:20" ht="13.8" x14ac:dyDescent="0.25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</row>
    <row r="20" spans="1:20" ht="13.8" x14ac:dyDescent="0.25">
      <c r="A20" s="35" t="s">
        <v>44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31" t="s">
        <v>40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</row>
    <row r="22" spans="1:20" x14ac:dyDescent="0.25">
      <c r="A22" s="16" t="s">
        <v>41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</row>
    <row r="23" spans="1:20" x14ac:dyDescent="0.25">
      <c r="A23" s="139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</row>
    <row r="24" spans="1:20" x14ac:dyDescent="0.25">
      <c r="A24" s="2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ht="13.8" x14ac:dyDescent="0.25">
      <c r="A25" s="35" t="s">
        <v>51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31" t="s">
        <v>40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</row>
    <row r="27" spans="1:20" x14ac:dyDescent="0.25">
      <c r="A27" s="16" t="s">
        <v>41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</row>
    <row r="28" spans="1:20" x14ac:dyDescent="0.25">
      <c r="A28" s="139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</row>
    <row r="29" spans="1:20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ht="13.8" x14ac:dyDescent="0.25">
      <c r="A30" s="35" t="s">
        <v>30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31" t="s">
        <v>40</v>
      </c>
      <c r="B31" s="18">
        <f>B16+B21+B26</f>
        <v>0</v>
      </c>
      <c r="C31" s="18">
        <f t="shared" ref="C31:R31" si="0">C16+C21+C26</f>
        <v>0</v>
      </c>
      <c r="D31" s="18">
        <f t="shared" si="0"/>
        <v>0</v>
      </c>
      <c r="E31" s="18">
        <f t="shared" si="0"/>
        <v>0</v>
      </c>
      <c r="F31" s="18">
        <f t="shared" si="0"/>
        <v>0</v>
      </c>
      <c r="G31" s="18">
        <f t="shared" si="0"/>
        <v>0</v>
      </c>
      <c r="H31" s="18">
        <f t="shared" si="0"/>
        <v>0</v>
      </c>
      <c r="I31" s="18">
        <f t="shared" si="0"/>
        <v>0</v>
      </c>
      <c r="J31" s="18">
        <f t="shared" si="0"/>
        <v>0</v>
      </c>
      <c r="K31" s="18">
        <f t="shared" si="0"/>
        <v>0</v>
      </c>
      <c r="L31" s="18">
        <f t="shared" si="0"/>
        <v>0</v>
      </c>
      <c r="M31" s="18">
        <f t="shared" si="0"/>
        <v>0</v>
      </c>
      <c r="N31" s="18">
        <f t="shared" si="0"/>
        <v>0</v>
      </c>
      <c r="O31" s="18">
        <f t="shared" si="0"/>
        <v>0</v>
      </c>
      <c r="P31" s="18">
        <f t="shared" si="0"/>
        <v>0</v>
      </c>
      <c r="Q31" s="18">
        <f t="shared" si="0"/>
        <v>0</v>
      </c>
      <c r="R31" s="18">
        <f t="shared" si="0"/>
        <v>0</v>
      </c>
      <c r="S31" s="18">
        <f t="shared" ref="S31:T31" si="1">S16+S21+S26</f>
        <v>0</v>
      </c>
      <c r="T31" s="18">
        <f t="shared" si="1"/>
        <v>0</v>
      </c>
    </row>
    <row r="32" spans="1:20" x14ac:dyDescent="0.25">
      <c r="A32" s="16" t="s">
        <v>41</v>
      </c>
      <c r="B32" s="18">
        <f>B17+B22+B27</f>
        <v>0</v>
      </c>
      <c r="C32" s="18">
        <f t="shared" ref="C32:R32" si="2">SUM(C17,C22,C27)</f>
        <v>0</v>
      </c>
      <c r="D32" s="18">
        <f t="shared" si="2"/>
        <v>0</v>
      </c>
      <c r="E32" s="18">
        <f t="shared" si="2"/>
        <v>0</v>
      </c>
      <c r="F32" s="18">
        <f t="shared" si="2"/>
        <v>0</v>
      </c>
      <c r="G32" s="18">
        <f t="shared" si="2"/>
        <v>0</v>
      </c>
      <c r="H32" s="18">
        <f t="shared" si="2"/>
        <v>0</v>
      </c>
      <c r="I32" s="18">
        <f t="shared" si="2"/>
        <v>0</v>
      </c>
      <c r="J32" s="18">
        <f t="shared" si="2"/>
        <v>0</v>
      </c>
      <c r="K32" s="18">
        <f t="shared" si="2"/>
        <v>0</v>
      </c>
      <c r="L32" s="18">
        <f t="shared" si="2"/>
        <v>0</v>
      </c>
      <c r="M32" s="18">
        <f t="shared" si="2"/>
        <v>0</v>
      </c>
      <c r="N32" s="18">
        <f t="shared" si="2"/>
        <v>0</v>
      </c>
      <c r="O32" s="18">
        <f t="shared" si="2"/>
        <v>0</v>
      </c>
      <c r="P32" s="18">
        <f t="shared" si="2"/>
        <v>0</v>
      </c>
      <c r="Q32" s="18">
        <f t="shared" si="2"/>
        <v>0</v>
      </c>
      <c r="R32" s="18">
        <f t="shared" si="2"/>
        <v>0</v>
      </c>
      <c r="S32" s="18">
        <f t="shared" ref="S32:T32" si="3">SUM(S17,S22,S27)</f>
        <v>0</v>
      </c>
      <c r="T32" s="18">
        <f t="shared" si="3"/>
        <v>0</v>
      </c>
    </row>
    <row r="35" spans="1:20" x14ac:dyDescent="0.25">
      <c r="A35" s="117" t="s">
        <v>31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132" t="s">
        <v>40</v>
      </c>
      <c r="B36" s="145">
        <f>B31+B11+B6</f>
        <v>0</v>
      </c>
      <c r="C36" s="145">
        <f t="shared" ref="C36:R36" si="4">C31+C11+C6</f>
        <v>0</v>
      </c>
      <c r="D36" s="145">
        <f t="shared" si="4"/>
        <v>0</v>
      </c>
      <c r="E36" s="145">
        <f t="shared" si="4"/>
        <v>0</v>
      </c>
      <c r="F36" s="145">
        <f t="shared" si="4"/>
        <v>0</v>
      </c>
      <c r="G36" s="145">
        <f t="shared" si="4"/>
        <v>0</v>
      </c>
      <c r="H36" s="145">
        <f t="shared" si="4"/>
        <v>0</v>
      </c>
      <c r="I36" s="145">
        <f t="shared" si="4"/>
        <v>0</v>
      </c>
      <c r="J36" s="145">
        <f t="shared" si="4"/>
        <v>0</v>
      </c>
      <c r="K36" s="145">
        <f t="shared" si="4"/>
        <v>0</v>
      </c>
      <c r="L36" s="145">
        <f t="shared" si="4"/>
        <v>0</v>
      </c>
      <c r="M36" s="145">
        <f t="shared" si="4"/>
        <v>0</v>
      </c>
      <c r="N36" s="145">
        <f t="shared" si="4"/>
        <v>0</v>
      </c>
      <c r="O36" s="145">
        <f t="shared" si="4"/>
        <v>0</v>
      </c>
      <c r="P36" s="145">
        <f t="shared" si="4"/>
        <v>0</v>
      </c>
      <c r="Q36" s="145">
        <f t="shared" si="4"/>
        <v>0</v>
      </c>
      <c r="R36" s="145">
        <f t="shared" si="4"/>
        <v>0</v>
      </c>
      <c r="S36" s="145">
        <f t="shared" ref="S36:T36" si="5">S31+S11+S6</f>
        <v>0</v>
      </c>
      <c r="T36" s="145">
        <f t="shared" si="5"/>
        <v>0</v>
      </c>
    </row>
    <row r="37" spans="1:20" x14ac:dyDescent="0.25">
      <c r="A37" s="133" t="s">
        <v>41</v>
      </c>
      <c r="B37" s="145">
        <f>B32+B12+B7</f>
        <v>0</v>
      </c>
      <c r="C37" s="145">
        <f t="shared" ref="C37:R37" si="6">C32+C12+C7</f>
        <v>0</v>
      </c>
      <c r="D37" s="145">
        <f t="shared" si="6"/>
        <v>0</v>
      </c>
      <c r="E37" s="145">
        <f t="shared" si="6"/>
        <v>0</v>
      </c>
      <c r="F37" s="145">
        <f t="shared" si="6"/>
        <v>0</v>
      </c>
      <c r="G37" s="145">
        <f t="shared" si="6"/>
        <v>0</v>
      </c>
      <c r="H37" s="145">
        <f t="shared" si="6"/>
        <v>0</v>
      </c>
      <c r="I37" s="145">
        <f t="shared" si="6"/>
        <v>0</v>
      </c>
      <c r="J37" s="145">
        <f t="shared" si="6"/>
        <v>0</v>
      </c>
      <c r="K37" s="145">
        <f t="shared" si="6"/>
        <v>0</v>
      </c>
      <c r="L37" s="145">
        <f t="shared" si="6"/>
        <v>0</v>
      </c>
      <c r="M37" s="145">
        <f t="shared" si="6"/>
        <v>0</v>
      </c>
      <c r="N37" s="145">
        <f t="shared" si="6"/>
        <v>0</v>
      </c>
      <c r="O37" s="145">
        <f t="shared" si="6"/>
        <v>0</v>
      </c>
      <c r="P37" s="145">
        <f t="shared" si="6"/>
        <v>0</v>
      </c>
      <c r="Q37" s="145">
        <f t="shared" si="6"/>
        <v>0</v>
      </c>
      <c r="R37" s="145">
        <f t="shared" si="6"/>
        <v>0</v>
      </c>
      <c r="S37" s="145">
        <f t="shared" ref="S37:T37" si="7">S32+S12+S7</f>
        <v>0</v>
      </c>
      <c r="T37" s="145">
        <f t="shared" si="7"/>
        <v>0</v>
      </c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0EFC7D649105419D514C7461879083" ma:contentTypeVersion="51" ma:contentTypeDescription="Create a new document." ma:contentTypeScope="" ma:versionID="da74f9ba31b3119f44716d717260e9fe">
  <xsd:schema xmlns:xsd="http://www.w3.org/2001/XMLSchema" xmlns:xs="http://www.w3.org/2001/XMLSchema" xmlns:p="http://schemas.microsoft.com/office/2006/metadata/properties" xmlns:ns1="http://schemas.microsoft.com/sharepoint/v3" xmlns:ns2="f5822c99-9961-48ca-933e-5d90a4aa8158" xmlns:ns3="d308fceb-9ca2-4f99-a260-64602f61e6f4" targetNamespace="http://schemas.microsoft.com/office/2006/metadata/properties" ma:root="true" ma:fieldsID="039cb4feb2f3b82e4819a179e5b573c3" ns1:_="" ns2:_="" ns3:_="">
    <xsd:import namespace="http://schemas.microsoft.com/sharepoint/v3"/>
    <xsd:import namespace="f5822c99-9961-48ca-933e-5d90a4aa8158"/>
    <xsd:import namespace="d308fceb-9ca2-4f99-a260-64602f61e6f4"/>
    <xsd:element name="properties">
      <xsd:complexType>
        <xsd:sequence>
          <xsd:element name="documentManagement">
            <xsd:complexType>
              <xsd:all>
                <xsd:element ref="ns2:Confidential_x0020_Classification" minOccurs="0"/>
                <xsd:element ref="ns2:Data_x0020_Retention_x0020_Classification" minOccurs="0"/>
                <xsd:element ref="ns2:Workspaces_ID" minOccurs="0"/>
                <xsd:element ref="ns3:Reporting_x0020_Area" minOccurs="0"/>
                <xsd:element ref="ns3:Notes0" minOccurs="0"/>
                <xsd:element ref="ns3:Metric_x0020_Name" minOccurs="0"/>
                <xsd:element ref="ns3:Reporting_x0020_Frequency" minOccurs="0"/>
                <xsd:element ref="ns3:Report_x0020_Type" minOccurs="0"/>
                <xsd:element ref="ns3:Reported_x0020_Metric" minOccurs="0"/>
                <xsd:element ref="ns3:RMM" minOccurs="0"/>
                <xsd:element ref="ns1:PublishingStartDate" minOccurs="0"/>
                <xsd:element ref="ns1:PublishingExpirationDate" minOccurs="0"/>
                <xsd:element ref="ns3:RMM_x003a_Secondary_x0020_Report_x0020_Frequency" minOccurs="0"/>
                <xsd:element ref="ns3:RMM_x003a_Metric_x0020_Name" minOccurs="0"/>
                <xsd:element ref="ns3:RMM_x003a_Report_x0020_Frequency" minOccurs="0"/>
                <xsd:element ref="ns3:RMM_x003a_OC" minOccurs="0"/>
                <xsd:element ref="ns3:RMM_x003a_Reported_x0020_Metric" minOccurs="0"/>
                <xsd:element ref="ns3:RMM_x003a_PBR_x0020_Outcome" minOccurs="0"/>
                <xsd:element ref="ns3:RMM_x003a_Document_x0020_Name" minOccurs="0"/>
                <xsd:element ref="ns3:RMM_x003a_Report_x0020_Type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1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822c99-9961-48ca-933e-5d90a4aa8158" elementFormDefault="qualified">
    <xsd:import namespace="http://schemas.microsoft.com/office/2006/documentManagement/types"/>
    <xsd:import namespace="http://schemas.microsoft.com/office/infopath/2007/PartnerControls"/>
    <xsd:element name="Confidential_x0020_Classification" ma:index="8" nillable="true" ma:displayName="Information Classification" ma:description="Information Classification (per Information Resource Master Policy 01-04-00)" ma:format="Dropdown" ma:internalName="Confidential_x0020_Classification" ma:readOnly="false">
      <xsd:simpleType>
        <xsd:restriction base="dms:Choice">
          <xsd:enumeration value="Public"/>
          <xsd:enumeration value="Internal Use"/>
          <xsd:enumeration value="Confidential"/>
          <xsd:enumeration value="Confidential –Restricted Distribution"/>
        </xsd:restriction>
      </xsd:simpleType>
    </xsd:element>
    <xsd:element name="Data_x0020_Retention_x0020_Classification" ma:index="9" nillable="true" ma:displayName="Data Retention Classification" ma:description="Data Retention Classification (per Information Resource Master Policy 01-07-00)" ma:format="Dropdown" ma:internalName="Data_x0020_Retention_x0020_Classification" ma:readOnly="false">
      <xsd:simpleType>
        <xsd:restriction base="dms:Choice">
          <xsd:enumeration value="Official Record"/>
          <xsd:enumeration value="Non-Record"/>
        </xsd:restriction>
      </xsd:simpleType>
    </xsd:element>
    <xsd:element name="Workspaces_ID" ma:index="10" nillable="true" ma:displayName="Workspaces_ID" ma:internalName="Workspaces_ID" ma:readOnly="false">
      <xsd:simpleType>
        <xsd:restriction base="dms:Text">
          <xsd:maxLength value="255"/>
        </xsd:restriction>
      </xsd:simpleType>
    </xsd:element>
    <xsd:element name="TaxCatchAll" ma:index="32" nillable="true" ma:displayName="Taxonomy Catch All Column" ma:hidden="true" ma:list="{8e3a9e49-f2bc-41c4-9b38-5f72ab4eb4f2}" ma:internalName="TaxCatchAll" ma:showField="CatchAllData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08fceb-9ca2-4f99-a260-64602f61e6f4" elementFormDefault="qualified">
    <xsd:import namespace="http://schemas.microsoft.com/office/2006/documentManagement/types"/>
    <xsd:import namespace="http://schemas.microsoft.com/office/infopath/2007/PartnerControls"/>
    <xsd:element name="Reporting_x0020_Area" ma:index="11" nillable="true" ma:displayName="PBR Outcome" ma:description="PBR Reporting Area" ma:internalName="Reporting_x0020_Area" ma:readOnly="false">
      <xsd:simpleType>
        <xsd:restriction base="dms:Text">
          <xsd:maxLength value="255"/>
        </xsd:restriction>
      </xsd:simpleType>
    </xsd:element>
    <xsd:element name="Notes0" ma:index="12" nillable="true" ma:displayName="Notes" ma:internalName="Notes0" ma:readOnly="false">
      <xsd:simpleType>
        <xsd:restriction base="dms:Note">
          <xsd:maxLength value="255"/>
        </xsd:restriction>
      </xsd:simpleType>
    </xsd:element>
    <xsd:element name="Metric_x0020_Name" ma:index="13" nillable="true" ma:displayName="Metric Name" ma:description="Specific Metric Reported by the Document" ma:internalName="Metric_x0020_Name" ma:readOnly="false">
      <xsd:simpleType>
        <xsd:restriction base="dms:Text">
          <xsd:maxLength value="255"/>
        </xsd:restriction>
      </xsd:simpleType>
    </xsd:element>
    <xsd:element name="Reporting_x0020_Frequency" ma:index="14" nillable="true" ma:displayName="Reporting Frequency" ma:description="1 Quarterly&#10;2 Semi-Annual&#10;3 Annual&#10;z None" ma:internalName="Reporting_x0020_Frequency" ma:readOnly="false">
      <xsd:simpleType>
        <xsd:restriction base="dms:Text">
          <xsd:maxLength value="255"/>
        </xsd:restriction>
      </xsd:simpleType>
    </xsd:element>
    <xsd:element name="Report_x0020_Type" ma:index="15" nillable="true" ma:displayName="Report Type" ma:internalName="Report_x0020_Type" ma:readOnly="false">
      <xsd:simpleType>
        <xsd:restriction base="dms:Text">
          <xsd:maxLength value="255"/>
        </xsd:restriction>
      </xsd:simpleType>
    </xsd:element>
    <xsd:element name="Reported_x0020_Metric" ma:index="16" nillable="true" ma:displayName="Reported Metric" ma:default="N/A" ma:description="Reported Metric" ma:internalName="Reported_x0020_Metric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01a LMI Energy Burden"/>
                    <xsd:enumeration value="01b Payment Arrangement"/>
                    <xsd:enumeration value="01c Disconnections"/>
                    <xsd:enumeration value="02a Credit Ratings"/>
                    <xsd:enumeration value="02b Third-Party Generation"/>
                    <xsd:enumeration value="03a Cost Control for Non-ARA Components"/>
                    <xsd:enumeration value="03b Rate Base per Customer"/>
                    <xsd:enumeration value="03c O&amp;M cost per Customer"/>
                    <xsd:enumeration value="03d Annual Revenue Growth"/>
                    <xsd:enumeration value="04a Program Participation"/>
                    <xsd:enumeration value="04b Green Button Connect My Data"/>
                    <xsd:enumeration value="04c Green Button Download My Data"/>
                    <xsd:enumeration value="04d TOU Participation"/>
                    <xsd:enumeration value="04e AMI Opt-Out"/>
                    <xsd:enumeration value="05a LMI Program Participation"/>
                    <xsd:enumeration value="06a DER Grid Services Capability"/>
                    <xsd:enumeration value="06b DER Grid Services Enrollment"/>
                    <xsd:enumeration value="06c DER Grid Services Utilization"/>
                    <xsd:enumeration value="06d DER Curtailment"/>
                    <xsd:enumeration value="07a Fleet Electrification"/>
                    <xsd:enumeration value="07b Measured EV Load (Energy)"/>
                    <xsd:enumeration value="07c Measured EV Load (Demand)"/>
                    <xsd:enumeration value="07d Estimated EV Load"/>
                    <xsd:enumeration value="07e EV Count"/>
                    <xsd:enumeration value="07f Ride Share Fueling Hubs"/>
                    <xsd:enumeration value="08a GHG Emissions"/>
                    <xsd:enumeration value="08b GHG Intensity"/>
                    <xsd:enumeration value="09a Avoided T&amp;D Investment"/>
                    <xsd:enumeration value="09b NWA Total Cost"/>
                    <xsd:enumeration value="10a Total DER Interconnection Time"/>
                    <xsd:enumeration value="10b N/A - Reserved for future scorecard"/>
                    <xsd:enumeration value="10c Truck Roll Response Time"/>
                    <xsd:enumeration value="10d IPP Interconnection"/>
                    <xsd:enumeration value="10e Interconnection Cost Overrun"/>
                    <xsd:enumeration value="11a Critical Load"/>
                    <xsd:enumeration value="11b NIMS Certification"/>
                    <xsd:enumeration value="11c Emergency Response Training"/>
                    <xsd:enumeration value="N/A List of Additional Reports"/>
                    <xsd:enumeration value="N/A"/>
                  </xsd:restriction>
                </xsd:simpleType>
              </xsd:element>
            </xsd:sequence>
          </xsd:extension>
        </xsd:complexContent>
      </xsd:complexType>
    </xsd:element>
    <xsd:element name="RMM" ma:index="17" nillable="true" ma:displayName="RMM" ma:description="Reported Metric Attributes" ma:list="{fbae5abc-f769-442a-b1b7-59f63b6780d5}" ma:internalName="RMM" ma:readOnly="false" ma:showField="DocNam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Secondary_x0020_Report_x0020_Frequency" ma:index="20" nillable="true" ma:displayName="RMM:Secondary Report Frequency" ma:list="{fbae5abc-f769-442a-b1b7-59f63b6780d5}" ma:internalName="RMM_x003a_Secondary_x0020_Report_x0020_Frequency" ma:readOnly="true" ma:showField="SecRepFreq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Metric_x0020_Name" ma:index="21" nillable="true" ma:displayName="RMM:Metric Name" ma:list="{fbae5abc-f769-442a-b1b7-59f63b6780d5}" ma:internalName="RMM_x003a_Metric_x0020_Name" ma:readOnly="true" ma:showField="MetricName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Report_x0020_Frequency" ma:index="22" nillable="true" ma:displayName="RMM:Report Frequency" ma:list="{fbae5abc-f769-442a-b1b7-59f63b6780d5}" ma:internalName="RMM_x003a_Report_x0020_Frequency" ma:readOnly="true" ma:showField="RepFreq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OC" ma:index="23" nillable="true" ma:displayName="RMM:OC" ma:list="{fbae5abc-f769-442a-b1b7-59f63b6780d5}" ma:internalName="RMM_x003a_OC" ma:readOnly="true" ma:showField="OC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Reported_x0020_Metric" ma:index="24" nillable="true" ma:displayName="RMM:Reported Metric" ma:list="{fbae5abc-f769-442a-b1b7-59f63b6780d5}" ma:internalName="RMM_x003a_Reported_x0020_Metric" ma:readOnly="true" ma:showField="RepMetric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PBR_x0020_Outcome" ma:index="25" nillable="true" ma:displayName="RMM:PBR Outcome" ma:list="{fbae5abc-f769-442a-b1b7-59f63b6780d5}" ma:internalName="RMM_x003a_PBR_x0020_Outcome" ma:readOnly="true" ma:showField="Title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Document_x0020_Name" ma:index="26" nillable="true" ma:displayName="RMM:Document Name" ma:list="{fbae5abc-f769-442a-b1b7-59f63b6780d5}" ma:internalName="RMM_x003a_Document_x0020_Name" ma:readOnly="true" ma:showField="DocName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Report_x0020_Type" ma:index="27" nillable="true" ma:displayName="RMM:Report Type" ma:list="{fbae5abc-f769-442a-b1b7-59f63b6780d5}" ma:internalName="RMM_x003a_Report_x0020_Type" ma:readOnly="true" ma:showField="RepType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ediaServiceMetadata" ma:index="2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31" nillable="true" ma:taxonomy="true" ma:internalName="lcf76f155ced4ddcb4097134ff3c332f" ma:taxonomyFieldName="MediaServiceImageTags" ma:displayName="Image Tags" ma:readOnly="false" ma:fieldId="{5cf76f15-5ced-4ddc-b409-7134ff3c332f}" ma:taxonomyMulti="true" ma:sspId="755cc815-6a27-4259-a1c5-43c2b30fea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3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3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RMM xmlns="d308fceb-9ca2-4f99-a260-64602f61e6f4">
      <Value>23</Value>
    </RMM>
    <lcf76f155ced4ddcb4097134ff3c332f xmlns="d308fceb-9ca2-4f99-a260-64602f61e6f4">
      <Terms xmlns="http://schemas.microsoft.com/office/infopath/2007/PartnerControls"/>
    </lcf76f155ced4ddcb4097134ff3c332f>
    <TaxCatchAll xmlns="f5822c99-9961-48ca-933e-5d90a4aa8158" xsi:nil="true"/>
    <Report_x0020_Type xmlns="d308fceb-9ca2-4f99-a260-64602f61e6f4">Reported Metric;</Report_x0020_Type>
    <Metric_x0020_Name xmlns="d308fceb-9ca2-4f99-a260-64602f61e6f4">DER Grid Services Capability; DER Grid Services Enrollment; DER Grid Services Utilization; DER Curtailment;</Metric_x0020_Name>
    <Reported_x0020_Metric xmlns="d308fceb-9ca2-4f99-a260-64602f61e6f4">
      <Value>06a DER Grid Services Capability</Value>
      <Value>06b DER Grid Services Enrollment</Value>
      <Value>06c DER Grid Services Utilization</Value>
      <Value>06d DER Curtailment</Value>
    </Reported_x0020_Metric>
    <Data_x0020_Retention_x0020_Classification xmlns="f5822c99-9961-48ca-933e-5d90a4aa8158" xsi:nil="true"/>
    <Notes0 xmlns="d308fceb-9ca2-4f99-a260-64602f61e6f4" xsi:nil="true"/>
    <Workspaces_ID xmlns="f5822c99-9961-48ca-933e-5d90a4aa8158" xsi:nil="true"/>
    <Confidential_x0020_Classification xmlns="f5822c99-9961-48ca-933e-5d90a4aa8158" xsi:nil="true"/>
    <PublishingExpirationDate xmlns="http://schemas.microsoft.com/sharepoint/v3" xsi:nil="true"/>
    <Reporting_x0020_Area xmlns="d308fceb-9ca2-4f99-a260-64602f61e6f4">06 DER Asset Effectiveness</Reporting_x0020_Area>
    <Reporting_x0020_Frequency xmlns="d308fceb-9ca2-4f99-a260-64602f61e6f4">2 Semi-Annual</Reporting_x0020_Frequency>
  </documentManagement>
</p:properties>
</file>

<file path=customXml/itemProps1.xml><?xml version="1.0" encoding="utf-8"?>
<ds:datastoreItem xmlns:ds="http://schemas.openxmlformats.org/officeDocument/2006/customXml" ds:itemID="{EF6A31D5-90A0-4259-9B3E-ADF69F0EF4DD}"/>
</file>

<file path=customXml/itemProps2.xml><?xml version="1.0" encoding="utf-8"?>
<ds:datastoreItem xmlns:ds="http://schemas.openxmlformats.org/officeDocument/2006/customXml" ds:itemID="{D432DB39-E95A-4E0D-BE5C-1365C4D61D45}"/>
</file>

<file path=customXml/itemProps3.xml><?xml version="1.0" encoding="utf-8"?>
<ds:datastoreItem xmlns:ds="http://schemas.openxmlformats.org/officeDocument/2006/customXml" ds:itemID="{BB7971BB-55B6-4604-895D-E901F26AF5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06_mw_report</vt:lpstr>
      <vt:lpstr>06_battery_report</vt:lpstr>
      <vt:lpstr>06_dr_mw_report</vt:lpstr>
      <vt:lpstr>06_der_utilization_report</vt:lpstr>
      <vt:lpstr>06_der_curtailment_report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2023-08-02T00:38:35Z</dcterms:created>
  <dcterms:modified xsi:type="dcterms:W3CDTF">2023-08-02T00:39:17Z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0x010100470EFC7D649105419D514C7461879083</vt:lpwstr>
  </property>
  <property fmtid="{D5CDD505-2E9C-101B-9397-08002B2CF9AE}" pid="4" name="Secondary Reporting Fewuency">
    <vt:lpwstr>None</vt:lpwstr>
  </property>
  <property fmtid="{D5CDD505-2E9C-101B-9397-08002B2CF9AE}" pid="5" name="_dlc_DocIdItemGuid">
    <vt:lpwstr>09060613-9e37-40cd-8d9b-59bd38f35340</vt:lpwstr>
  </property>
  <property fmtid="{D5CDD505-2E9C-101B-9397-08002B2CF9AE}" pid="6" name="URL">
    <vt:lpwstr/>
  </property>
</Properties>
</file>