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defaultThemeVersion="166925"/>
  <xr:revisionPtr revIDLastSave="0" documentId="13_ncr:1_{1AC1A44E-78DC-4258-BE4C-E9BCEDA263B0}" xr6:coauthVersionLast="46" xr6:coauthVersionMax="46" xr10:uidLastSave="{00000000-0000-0000-0000-000000000000}"/>
  <bookViews>
    <workbookView xWindow="-108" yWindow="-108" windowWidth="23256" windowHeight="12576" tabRatio="885" xr2:uid="{211C57E9-C738-4435-B2FD-260CF3A9B24B}"/>
  </bookViews>
  <sheets>
    <sheet name="Assumptions Summary" sheetId="43" r:id="rId1"/>
    <sheet name="Glossary" sheetId="44" r:id="rId2"/>
    <sheet name="References" sheetId="45" r:id="rId3"/>
    <sheet name="Scenarios" sheetId="46" r:id="rId4"/>
    <sheet name="Oahu DER Growth" sheetId="48" r:id="rId5"/>
    <sheet name="Hawaii Island DER Growth" sheetId="49" r:id="rId6"/>
    <sheet name="Maui Island DER Growth" sheetId="50" r:id="rId7"/>
    <sheet name="Lanai DER Growth" sheetId="51" r:id="rId8"/>
    <sheet name="Molokai DER Growth" sheetId="52" r:id="rId9"/>
    <sheet name="Oahu Circuit DER Growth" sheetId="53" r:id="rId10"/>
    <sheet name="Hawaii Island Circuit DER Growt" sheetId="54" r:id="rId11"/>
    <sheet name="Maui Circuit DER Growth" sheetId="55" r:id="rId12"/>
    <sheet name="Lanai Circuit DER Growth" sheetId="56" r:id="rId13"/>
    <sheet name="Molokai Circuit DER Growth" sheetId="58" r:id="rId14"/>
    <sheet name="Summary HC Results" sheetId="75" r:id="rId15"/>
    <sheet name="Oahu HC Results" sheetId="59" r:id="rId16"/>
    <sheet name="Hawaii Island HC Results" sheetId="60" r:id="rId17"/>
    <sheet name="Maui Island HC Results" sheetId="61" r:id="rId18"/>
    <sheet name="Lanai HC Results" sheetId="62" r:id="rId19"/>
    <sheet name="Molokai HC Results" sheetId="63" r:id="rId20"/>
    <sheet name="Oahu Total DER" sheetId="64" r:id="rId21"/>
    <sheet name="Hawaii Island Total DER" sheetId="65" r:id="rId22"/>
    <sheet name="Maui Total DER" sheetId="66" r:id="rId23"/>
    <sheet name="Lanai Total DER" sheetId="67" r:id="rId24"/>
    <sheet name="Molokai Total DER" sheetId="68" r:id="rId25"/>
    <sheet name="Summary GNA" sheetId="74" r:id="rId26"/>
    <sheet name="Oahu GNA" sheetId="69" r:id="rId27"/>
    <sheet name="Hawaii Island GNA" sheetId="70" r:id="rId28"/>
    <sheet name="Maui GNA" sheetId="71" r:id="rId29"/>
    <sheet name="Lanai GNA" sheetId="73" r:id="rId30"/>
    <sheet name="Molokai GNA" sheetId="72" r:id="rId31"/>
  </sheets>
  <externalReferences>
    <externalReference r:id="rId32"/>
  </externalReferences>
  <definedNames>
    <definedName name="Existing">'[1]Oahu LVM'!$G$3:$AC$500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74" l="1"/>
  <c r="F21" i="74"/>
  <c r="E21" i="74"/>
  <c r="D21" i="74"/>
  <c r="C21" i="74"/>
  <c r="K35" i="61" l="1"/>
  <c r="K20" i="61"/>
  <c r="G28" i="75"/>
  <c r="E17" i="75"/>
  <c r="C17" i="75" s="1"/>
  <c r="G45" i="70"/>
  <c r="G39" i="69" l="1"/>
  <c r="G46" i="69" l="1"/>
  <c r="G31" i="69"/>
  <c r="G29" i="69"/>
  <c r="G28" i="69"/>
  <c r="G25" i="69"/>
  <c r="G23" i="69"/>
  <c r="G21" i="69"/>
  <c r="G16" i="70"/>
  <c r="G25" i="71"/>
  <c r="G23" i="71"/>
  <c r="G19" i="71"/>
  <c r="G16" i="73"/>
  <c r="G15" i="73"/>
  <c r="G15" i="72"/>
  <c r="G18" i="72"/>
  <c r="G17" i="72"/>
  <c r="G16" i="72"/>
  <c r="G19" i="72"/>
  <c r="G40" i="69"/>
  <c r="G43" i="69" l="1"/>
  <c r="G16" i="69"/>
  <c r="G27" i="71" l="1"/>
  <c r="G33" i="71"/>
  <c r="G28" i="71"/>
  <c r="F20" i="52" l="1"/>
  <c r="F21" i="52"/>
  <c r="F22" i="52"/>
  <c r="F23" i="52"/>
  <c r="F19" i="52"/>
  <c r="F20" i="51"/>
  <c r="F21" i="51"/>
  <c r="F22" i="51"/>
  <c r="F23" i="51"/>
  <c r="F19" i="51"/>
  <c r="F20" i="50"/>
  <c r="F21" i="50"/>
  <c r="F22" i="50"/>
  <c r="F23" i="50"/>
  <c r="F19" i="50"/>
  <c r="F23" i="49"/>
  <c r="F22" i="49"/>
  <c r="F21" i="49"/>
  <c r="F20" i="49"/>
  <c r="F19" i="49"/>
  <c r="F23" i="48"/>
  <c r="F22" i="48"/>
  <c r="F21" i="48"/>
  <c r="F20" i="48"/>
  <c r="F19" i="48"/>
  <c r="G39" i="75" l="1"/>
  <c r="D39" i="75"/>
  <c r="E39" i="75"/>
  <c r="F39" i="75"/>
  <c r="C39" i="75"/>
  <c r="C18" i="75"/>
  <c r="E18" i="75"/>
  <c r="D18" i="75"/>
  <c r="G29" i="75"/>
  <c r="E30" i="75"/>
  <c r="D30" i="75"/>
  <c r="F29" i="75"/>
  <c r="E29" i="75"/>
  <c r="D29" i="75"/>
  <c r="C29" i="75"/>
  <c r="K18" i="63" l="1"/>
  <c r="K19" i="63"/>
  <c r="K20" i="63"/>
  <c r="K21" i="63"/>
  <c r="K22" i="63"/>
  <c r="N19" i="63"/>
  <c r="F30" i="75" s="1"/>
  <c r="N18" i="63"/>
  <c r="N17" i="63"/>
  <c r="K17" i="63"/>
  <c r="N16" i="63"/>
  <c r="C30" i="75" s="1"/>
  <c r="K16" i="63"/>
  <c r="N15" i="63"/>
  <c r="K15" i="63"/>
  <c r="N19" i="62"/>
  <c r="N18" i="62"/>
  <c r="N17" i="62"/>
  <c r="K17" i="62"/>
  <c r="N16" i="62"/>
  <c r="K16" i="62"/>
  <c r="N15" i="62"/>
  <c r="K15" i="62"/>
  <c r="N23" i="62" s="1"/>
  <c r="K102" i="61"/>
  <c r="K101" i="61"/>
  <c r="K100" i="61"/>
  <c r="K99" i="61"/>
  <c r="K98" i="61"/>
  <c r="K97" i="61"/>
  <c r="K96" i="61"/>
  <c r="K95" i="61"/>
  <c r="K94" i="61"/>
  <c r="K93" i="61"/>
  <c r="K92" i="61"/>
  <c r="K91" i="61"/>
  <c r="K90" i="61"/>
  <c r="K89" i="61"/>
  <c r="K88" i="61"/>
  <c r="K87" i="61"/>
  <c r="K86" i="61"/>
  <c r="K85" i="61"/>
  <c r="K84" i="61"/>
  <c r="K83" i="61"/>
  <c r="K82" i="61"/>
  <c r="K81" i="61"/>
  <c r="K80" i="61"/>
  <c r="K79" i="61"/>
  <c r="K78" i="61"/>
  <c r="K77" i="61"/>
  <c r="K76" i="61"/>
  <c r="K75" i="61"/>
  <c r="K74" i="61"/>
  <c r="K73" i="61"/>
  <c r="K72" i="61"/>
  <c r="K71" i="61"/>
  <c r="K70" i="61"/>
  <c r="K69" i="61"/>
  <c r="K68" i="61"/>
  <c r="K67" i="61"/>
  <c r="K66" i="61"/>
  <c r="K65" i="61"/>
  <c r="K64" i="61"/>
  <c r="K63" i="61"/>
  <c r="K62" i="61"/>
  <c r="K61" i="61"/>
  <c r="K60" i="61"/>
  <c r="K59" i="61"/>
  <c r="K58" i="61"/>
  <c r="K57" i="61"/>
  <c r="K56" i="61"/>
  <c r="K55" i="61"/>
  <c r="K54" i="61"/>
  <c r="K53" i="61"/>
  <c r="K52" i="61"/>
  <c r="K51" i="61"/>
  <c r="K50" i="61"/>
  <c r="K49" i="61"/>
  <c r="K48" i="61"/>
  <c r="K47" i="61"/>
  <c r="K46" i="61"/>
  <c r="K45" i="61"/>
  <c r="K44" i="61"/>
  <c r="K43" i="61"/>
  <c r="K42" i="61"/>
  <c r="K41" i="61"/>
  <c r="K40" i="61"/>
  <c r="K39" i="61"/>
  <c r="K38" i="61"/>
  <c r="K37" i="61"/>
  <c r="K36" i="61"/>
  <c r="K34" i="61"/>
  <c r="K33" i="61"/>
  <c r="K32" i="61"/>
  <c r="K31" i="61"/>
  <c r="K30" i="61"/>
  <c r="K29" i="61"/>
  <c r="K28" i="61"/>
  <c r="K27" i="61"/>
  <c r="K26" i="61"/>
  <c r="K25" i="61"/>
  <c r="K24" i="61"/>
  <c r="K23" i="61"/>
  <c r="K22" i="61"/>
  <c r="K21" i="61"/>
  <c r="N19" i="61"/>
  <c r="F28" i="75" s="1"/>
  <c r="F38" i="75" s="1"/>
  <c r="K19" i="61"/>
  <c r="N18" i="61"/>
  <c r="E28" i="75" s="1"/>
  <c r="E38" i="75" s="1"/>
  <c r="K18" i="61"/>
  <c r="N17" i="61"/>
  <c r="D28" i="75" s="1"/>
  <c r="D38" i="75" s="1"/>
  <c r="K17" i="61"/>
  <c r="N16" i="61"/>
  <c r="C28" i="75" s="1"/>
  <c r="C38" i="75" s="1"/>
  <c r="K16" i="61"/>
  <c r="N15" i="61"/>
  <c r="K15" i="61"/>
  <c r="K15" i="60"/>
  <c r="K16" i="60"/>
  <c r="K17" i="60"/>
  <c r="K18" i="60"/>
  <c r="K19" i="60"/>
  <c r="K20" i="60"/>
  <c r="K21" i="60"/>
  <c r="K22" i="60"/>
  <c r="K23" i="60"/>
  <c r="K24" i="60"/>
  <c r="K25" i="60"/>
  <c r="K26" i="60"/>
  <c r="K27" i="60"/>
  <c r="K28" i="60"/>
  <c r="K29" i="60"/>
  <c r="K30" i="60"/>
  <c r="K31" i="60"/>
  <c r="K32" i="60"/>
  <c r="K33" i="60"/>
  <c r="K34" i="60"/>
  <c r="K35" i="60"/>
  <c r="K36" i="60"/>
  <c r="K37" i="60"/>
  <c r="K38" i="60"/>
  <c r="K39" i="60"/>
  <c r="K40" i="60"/>
  <c r="K41" i="60"/>
  <c r="K42" i="60"/>
  <c r="K43" i="60"/>
  <c r="K44" i="60"/>
  <c r="K45" i="60"/>
  <c r="K46" i="60"/>
  <c r="K47" i="60"/>
  <c r="K48" i="60"/>
  <c r="K49" i="60"/>
  <c r="K50" i="60"/>
  <c r="K51" i="60"/>
  <c r="K52" i="60"/>
  <c r="K53" i="60"/>
  <c r="K54" i="60"/>
  <c r="K55" i="60"/>
  <c r="K56" i="60"/>
  <c r="K57" i="60"/>
  <c r="K58" i="60"/>
  <c r="K59" i="60"/>
  <c r="K60" i="60"/>
  <c r="K61" i="60"/>
  <c r="K62" i="60"/>
  <c r="K63" i="60"/>
  <c r="K64" i="60"/>
  <c r="K65" i="60"/>
  <c r="K66" i="60"/>
  <c r="K67" i="60"/>
  <c r="K68" i="60"/>
  <c r="K69" i="60"/>
  <c r="K70" i="60"/>
  <c r="K71" i="60"/>
  <c r="K72" i="60"/>
  <c r="K73" i="60"/>
  <c r="K74" i="60"/>
  <c r="K75" i="60"/>
  <c r="K76" i="60"/>
  <c r="K77" i="60"/>
  <c r="K78" i="60"/>
  <c r="K79" i="60"/>
  <c r="K80" i="60"/>
  <c r="K81" i="60"/>
  <c r="K82" i="60"/>
  <c r="K83" i="60"/>
  <c r="K84" i="60"/>
  <c r="K85" i="60"/>
  <c r="K86" i="60"/>
  <c r="K87" i="60"/>
  <c r="K88" i="60"/>
  <c r="K89" i="60"/>
  <c r="K90" i="60"/>
  <c r="K91" i="60"/>
  <c r="K92" i="60"/>
  <c r="K93" i="60"/>
  <c r="K94" i="60"/>
  <c r="K95" i="60"/>
  <c r="K96" i="60"/>
  <c r="K97" i="60"/>
  <c r="K98" i="60"/>
  <c r="K99" i="60"/>
  <c r="K100" i="60"/>
  <c r="K101" i="60"/>
  <c r="K102" i="60"/>
  <c r="K103" i="60"/>
  <c r="K104" i="60"/>
  <c r="K105" i="60"/>
  <c r="K106" i="60"/>
  <c r="K107" i="60"/>
  <c r="K108" i="60"/>
  <c r="K109" i="60"/>
  <c r="K110" i="60"/>
  <c r="K111" i="60"/>
  <c r="K112" i="60"/>
  <c r="K113" i="60"/>
  <c r="K114" i="60"/>
  <c r="K115" i="60"/>
  <c r="K116" i="60"/>
  <c r="K117" i="60"/>
  <c r="K118" i="60"/>
  <c r="K119" i="60"/>
  <c r="K120" i="60"/>
  <c r="K121" i="60"/>
  <c r="K122" i="60"/>
  <c r="K123" i="60"/>
  <c r="K124" i="60"/>
  <c r="K125" i="60"/>
  <c r="K126" i="60"/>
  <c r="K127" i="60"/>
  <c r="K128" i="60"/>
  <c r="K129" i="60"/>
  <c r="K130" i="60"/>
  <c r="K131" i="60"/>
  <c r="K132" i="60"/>
  <c r="K133" i="60"/>
  <c r="K134" i="60"/>
  <c r="K135" i="60"/>
  <c r="K136" i="60"/>
  <c r="K137" i="60"/>
  <c r="K138" i="60"/>
  <c r="K139" i="60"/>
  <c r="K140" i="60"/>
  <c r="K141" i="60"/>
  <c r="K142" i="60"/>
  <c r="K143" i="60"/>
  <c r="K144" i="60"/>
  <c r="K145" i="60"/>
  <c r="K146" i="60"/>
  <c r="K147" i="60"/>
  <c r="K148" i="60"/>
  <c r="K149" i="60"/>
  <c r="K150" i="60"/>
  <c r="K151" i="60"/>
  <c r="N19" i="60"/>
  <c r="F27" i="75" s="1"/>
  <c r="N18" i="60"/>
  <c r="E27" i="75" s="1"/>
  <c r="N17" i="60"/>
  <c r="D27" i="75" s="1"/>
  <c r="N16" i="60"/>
  <c r="C27" i="75" s="1"/>
  <c r="N15" i="60"/>
  <c r="K398" i="59"/>
  <c r="K397" i="59"/>
  <c r="K396" i="59"/>
  <c r="K395" i="59"/>
  <c r="K394" i="59"/>
  <c r="K393" i="59"/>
  <c r="K392" i="59"/>
  <c r="K391" i="59"/>
  <c r="K390" i="59"/>
  <c r="K389" i="59"/>
  <c r="K388" i="59"/>
  <c r="K387" i="59"/>
  <c r="K386" i="59"/>
  <c r="K385" i="59"/>
  <c r="K384" i="59"/>
  <c r="K383" i="59"/>
  <c r="K382" i="59"/>
  <c r="K381" i="59"/>
  <c r="K380" i="59"/>
  <c r="K379" i="59"/>
  <c r="K378" i="59"/>
  <c r="K377" i="59"/>
  <c r="K376" i="59"/>
  <c r="K375" i="59"/>
  <c r="K374" i="59"/>
  <c r="K373" i="59"/>
  <c r="K372" i="59"/>
  <c r="K371" i="59"/>
  <c r="K370" i="59"/>
  <c r="K369" i="59"/>
  <c r="K368" i="59"/>
  <c r="K367" i="59"/>
  <c r="K366" i="59"/>
  <c r="K365" i="59"/>
  <c r="K364" i="59"/>
  <c r="K363" i="59"/>
  <c r="K362" i="59"/>
  <c r="K361" i="59"/>
  <c r="K360" i="59"/>
  <c r="K359" i="59"/>
  <c r="K358" i="59"/>
  <c r="K357" i="59"/>
  <c r="K356" i="59"/>
  <c r="K355" i="59"/>
  <c r="K354" i="59"/>
  <c r="K353" i="59"/>
  <c r="K352" i="59"/>
  <c r="K351" i="59"/>
  <c r="K350" i="59"/>
  <c r="K349" i="59"/>
  <c r="K348" i="59"/>
  <c r="K347" i="59"/>
  <c r="K346" i="59"/>
  <c r="K345" i="59"/>
  <c r="K344" i="59"/>
  <c r="K343" i="59"/>
  <c r="K342" i="59"/>
  <c r="K341" i="59"/>
  <c r="K340" i="59"/>
  <c r="K339" i="59"/>
  <c r="K338" i="59"/>
  <c r="K337" i="59"/>
  <c r="K336" i="59"/>
  <c r="K335" i="59"/>
  <c r="K334" i="59"/>
  <c r="K333" i="59"/>
  <c r="K332" i="59"/>
  <c r="K331" i="59"/>
  <c r="K330" i="59"/>
  <c r="K329" i="59"/>
  <c r="K328" i="59"/>
  <c r="K327" i="59"/>
  <c r="K326" i="59"/>
  <c r="K325" i="59"/>
  <c r="K324" i="59"/>
  <c r="K323" i="59"/>
  <c r="K322" i="59"/>
  <c r="K321" i="59"/>
  <c r="K320" i="59"/>
  <c r="K319" i="59"/>
  <c r="K318" i="59"/>
  <c r="K317" i="59"/>
  <c r="K316" i="59"/>
  <c r="K315" i="59"/>
  <c r="K314" i="59"/>
  <c r="K313" i="59"/>
  <c r="K312" i="59"/>
  <c r="K311" i="59"/>
  <c r="K310" i="59"/>
  <c r="K309" i="59"/>
  <c r="K308" i="59"/>
  <c r="K307" i="59"/>
  <c r="K306" i="59"/>
  <c r="K305" i="59"/>
  <c r="K304" i="59"/>
  <c r="K303" i="59"/>
  <c r="K302" i="59"/>
  <c r="K301" i="59"/>
  <c r="K300" i="59"/>
  <c r="K299" i="59"/>
  <c r="K298" i="59"/>
  <c r="K297" i="59"/>
  <c r="K296" i="59"/>
  <c r="K295" i="59"/>
  <c r="K294" i="59"/>
  <c r="K293" i="59"/>
  <c r="K292" i="59"/>
  <c r="K291" i="59"/>
  <c r="K290" i="59"/>
  <c r="K289" i="59"/>
  <c r="K288" i="59"/>
  <c r="K287" i="59"/>
  <c r="K286" i="59"/>
  <c r="K285" i="59"/>
  <c r="K284" i="59"/>
  <c r="K283" i="59"/>
  <c r="K282" i="59"/>
  <c r="K281" i="59"/>
  <c r="K280" i="59"/>
  <c r="K279" i="59"/>
  <c r="K278" i="59"/>
  <c r="K277" i="59"/>
  <c r="K276" i="59"/>
  <c r="K275" i="59"/>
  <c r="K274" i="59"/>
  <c r="K273" i="59"/>
  <c r="K272" i="59"/>
  <c r="K271" i="59"/>
  <c r="K270" i="59"/>
  <c r="K269" i="59"/>
  <c r="K268" i="59"/>
  <c r="K267" i="59"/>
  <c r="K266" i="59"/>
  <c r="K265" i="59"/>
  <c r="K264" i="59"/>
  <c r="K263" i="59"/>
  <c r="K262" i="59"/>
  <c r="K261" i="59"/>
  <c r="K260" i="59"/>
  <c r="K259" i="59"/>
  <c r="K258" i="59"/>
  <c r="K257" i="59"/>
  <c r="K256" i="59"/>
  <c r="K255" i="59"/>
  <c r="K254" i="59"/>
  <c r="K253" i="59"/>
  <c r="K252" i="59"/>
  <c r="K251" i="59"/>
  <c r="K250" i="59"/>
  <c r="K249" i="59"/>
  <c r="K248" i="59"/>
  <c r="K247" i="59"/>
  <c r="K246" i="59"/>
  <c r="K245" i="59"/>
  <c r="K244" i="59"/>
  <c r="K243" i="59"/>
  <c r="K242" i="59"/>
  <c r="K241" i="59"/>
  <c r="K240" i="59"/>
  <c r="K239" i="59"/>
  <c r="K238" i="59"/>
  <c r="K237" i="59"/>
  <c r="K236" i="59"/>
  <c r="K235" i="59"/>
  <c r="K234" i="59"/>
  <c r="K233" i="59"/>
  <c r="K232" i="59"/>
  <c r="K231" i="59"/>
  <c r="K230" i="59"/>
  <c r="K229" i="59"/>
  <c r="K228" i="59"/>
  <c r="K227" i="59"/>
  <c r="K226" i="59"/>
  <c r="K225" i="59"/>
  <c r="K224" i="59"/>
  <c r="K223" i="59"/>
  <c r="K222" i="59"/>
  <c r="K221" i="59"/>
  <c r="K220" i="59"/>
  <c r="K219" i="59"/>
  <c r="K218" i="59"/>
  <c r="K217" i="59"/>
  <c r="K216" i="59"/>
  <c r="K215" i="59"/>
  <c r="K214" i="59"/>
  <c r="K213" i="59"/>
  <c r="K212" i="59"/>
  <c r="K211" i="59"/>
  <c r="K210" i="59"/>
  <c r="K209" i="59"/>
  <c r="K208" i="59"/>
  <c r="K207" i="59"/>
  <c r="K206" i="59"/>
  <c r="K205" i="59"/>
  <c r="K204" i="59"/>
  <c r="K203" i="59"/>
  <c r="K202" i="59"/>
  <c r="K201" i="59"/>
  <c r="K200" i="59"/>
  <c r="K199" i="59"/>
  <c r="K198" i="59"/>
  <c r="K197" i="59"/>
  <c r="K196" i="59"/>
  <c r="K195" i="59"/>
  <c r="K194" i="59"/>
  <c r="K193" i="59"/>
  <c r="K192" i="59"/>
  <c r="K191" i="59"/>
  <c r="K190" i="59"/>
  <c r="K189" i="59"/>
  <c r="K188" i="59"/>
  <c r="K187" i="59"/>
  <c r="K186" i="59"/>
  <c r="K185" i="59"/>
  <c r="K184" i="59"/>
  <c r="K183" i="59"/>
  <c r="K182" i="59"/>
  <c r="K181" i="59"/>
  <c r="K180" i="59"/>
  <c r="K179" i="59"/>
  <c r="K178" i="59"/>
  <c r="K177" i="59"/>
  <c r="K176" i="59"/>
  <c r="K175" i="59"/>
  <c r="K174" i="59"/>
  <c r="K173" i="59"/>
  <c r="K172" i="59"/>
  <c r="K171" i="59"/>
  <c r="K170" i="59"/>
  <c r="K169" i="59"/>
  <c r="K168" i="59"/>
  <c r="K167" i="59"/>
  <c r="K166" i="59"/>
  <c r="K165" i="59"/>
  <c r="K164" i="59"/>
  <c r="K163" i="59"/>
  <c r="K162" i="59"/>
  <c r="K161" i="59"/>
  <c r="K160" i="59"/>
  <c r="K159" i="59"/>
  <c r="K158" i="59"/>
  <c r="K157" i="59"/>
  <c r="K156" i="59"/>
  <c r="K155" i="59"/>
  <c r="K154" i="59"/>
  <c r="K153" i="59"/>
  <c r="K152" i="59"/>
  <c r="K151" i="59"/>
  <c r="K150" i="59"/>
  <c r="K149" i="59"/>
  <c r="K148" i="59"/>
  <c r="K147" i="59"/>
  <c r="K146" i="59"/>
  <c r="K145" i="59"/>
  <c r="K144" i="59"/>
  <c r="K143" i="59"/>
  <c r="K142" i="59"/>
  <c r="K141" i="59"/>
  <c r="K140" i="59"/>
  <c r="K139" i="59"/>
  <c r="K138" i="59"/>
  <c r="K137" i="59"/>
  <c r="K136" i="59"/>
  <c r="K135" i="59"/>
  <c r="K134" i="59"/>
  <c r="K133" i="59"/>
  <c r="K132" i="59"/>
  <c r="K131" i="59"/>
  <c r="K130" i="59"/>
  <c r="K129" i="59"/>
  <c r="K128" i="59"/>
  <c r="K127" i="59"/>
  <c r="K126" i="59"/>
  <c r="K125" i="59"/>
  <c r="K124" i="59"/>
  <c r="K123" i="59"/>
  <c r="K122" i="59"/>
  <c r="K121" i="59"/>
  <c r="K120" i="59"/>
  <c r="K119" i="59"/>
  <c r="K118" i="59"/>
  <c r="K117" i="59"/>
  <c r="K116" i="59"/>
  <c r="K115" i="59"/>
  <c r="K114" i="59"/>
  <c r="K113" i="59"/>
  <c r="K112" i="59"/>
  <c r="K111" i="59"/>
  <c r="K110" i="59"/>
  <c r="K109" i="59"/>
  <c r="K108" i="59"/>
  <c r="K107" i="59"/>
  <c r="K106" i="59"/>
  <c r="K105" i="59"/>
  <c r="K104" i="59"/>
  <c r="K103" i="59"/>
  <c r="K102" i="59"/>
  <c r="K101" i="59"/>
  <c r="K100" i="59"/>
  <c r="K99" i="59"/>
  <c r="K98" i="59"/>
  <c r="K97" i="59"/>
  <c r="K96" i="59"/>
  <c r="K95" i="59"/>
  <c r="K94" i="59"/>
  <c r="K93" i="59"/>
  <c r="K92" i="59"/>
  <c r="K91" i="59"/>
  <c r="K90" i="59"/>
  <c r="K89" i="59"/>
  <c r="K88" i="59"/>
  <c r="K87" i="59"/>
  <c r="K86" i="59"/>
  <c r="K85" i="59"/>
  <c r="K84" i="59"/>
  <c r="K83" i="59"/>
  <c r="K82" i="59"/>
  <c r="K81" i="59"/>
  <c r="K80" i="59"/>
  <c r="K79" i="59"/>
  <c r="K78" i="59"/>
  <c r="K77" i="59"/>
  <c r="K76" i="59"/>
  <c r="K75" i="59"/>
  <c r="K74" i="59"/>
  <c r="K73" i="59"/>
  <c r="K72" i="59"/>
  <c r="K71" i="59"/>
  <c r="K70" i="59"/>
  <c r="K69" i="59"/>
  <c r="K68" i="59"/>
  <c r="K67" i="59"/>
  <c r="K66" i="59"/>
  <c r="K65" i="59"/>
  <c r="K64" i="59"/>
  <c r="K63" i="59"/>
  <c r="K62" i="59"/>
  <c r="K61" i="59"/>
  <c r="K60" i="59"/>
  <c r="K59" i="59"/>
  <c r="K58" i="59"/>
  <c r="K57" i="59"/>
  <c r="K56" i="59"/>
  <c r="K55" i="59"/>
  <c r="K54" i="59"/>
  <c r="K53" i="59"/>
  <c r="K52" i="59"/>
  <c r="K51" i="59"/>
  <c r="K50" i="59"/>
  <c r="K49" i="59"/>
  <c r="K48" i="59"/>
  <c r="K47" i="59"/>
  <c r="K46" i="59"/>
  <c r="K45" i="59"/>
  <c r="K44" i="59"/>
  <c r="K43" i="59"/>
  <c r="K42" i="59"/>
  <c r="K41" i="59"/>
  <c r="K40" i="59"/>
  <c r="K39" i="59"/>
  <c r="K38" i="59"/>
  <c r="K37" i="59"/>
  <c r="K36" i="59"/>
  <c r="K35" i="59"/>
  <c r="K34" i="59"/>
  <c r="K33" i="59"/>
  <c r="K32" i="59"/>
  <c r="K31" i="59"/>
  <c r="K30" i="59"/>
  <c r="K29" i="59"/>
  <c r="K28" i="59"/>
  <c r="K27" i="59"/>
  <c r="K26" i="59"/>
  <c r="K25" i="59"/>
  <c r="K24" i="59"/>
  <c r="K23" i="59"/>
  <c r="K22" i="59"/>
  <c r="K21" i="59"/>
  <c r="K20" i="59"/>
  <c r="K19" i="59"/>
  <c r="K18" i="59"/>
  <c r="K17" i="59"/>
  <c r="K16" i="59"/>
  <c r="K15" i="59"/>
  <c r="N19" i="59"/>
  <c r="F26" i="75" s="1"/>
  <c r="N18" i="59"/>
  <c r="E26" i="75" s="1"/>
  <c r="N17" i="59"/>
  <c r="D26" i="75" s="1"/>
  <c r="N16" i="59"/>
  <c r="C26" i="75" s="1"/>
  <c r="N15" i="59"/>
  <c r="N23" i="59" l="1"/>
  <c r="D15" i="75"/>
  <c r="G26" i="75"/>
  <c r="C36" i="75" s="1"/>
  <c r="E15" i="75"/>
  <c r="G27" i="75"/>
  <c r="F37" i="75" s="1"/>
  <c r="D16" i="75"/>
  <c r="E16" i="75"/>
  <c r="E31" i="75"/>
  <c r="D17" i="75"/>
  <c r="D31" i="75"/>
  <c r="E19" i="75"/>
  <c r="F31" i="75"/>
  <c r="C31" i="75"/>
  <c r="G30" i="75"/>
  <c r="D19" i="75"/>
  <c r="N23" i="63"/>
  <c r="N23" i="61"/>
  <c r="N23" i="60"/>
  <c r="E37" i="75" l="1"/>
  <c r="D37" i="75"/>
  <c r="D36" i="75"/>
  <c r="E36" i="75"/>
  <c r="F36" i="75"/>
  <c r="C15" i="75"/>
  <c r="C37" i="75"/>
  <c r="C16" i="75"/>
  <c r="E20" i="75"/>
  <c r="G38" i="75"/>
  <c r="C19" i="75"/>
  <c r="D20" i="75"/>
  <c r="G31" i="75"/>
  <c r="D40" i="75"/>
  <c r="E40" i="75"/>
  <c r="F40" i="75"/>
  <c r="C40" i="75"/>
  <c r="G40" i="75" s="1"/>
  <c r="G37" i="75" l="1"/>
  <c r="G36" i="75"/>
  <c r="C20" i="75"/>
  <c r="D41" i="75"/>
  <c r="F41" i="75"/>
  <c r="E41" i="75"/>
  <c r="C41" i="75"/>
  <c r="G41" i="75" l="1"/>
</calcChain>
</file>

<file path=xl/sharedStrings.xml><?xml version="1.0" encoding="utf-8"?>
<sst xmlns="http://schemas.openxmlformats.org/spreadsheetml/2006/main" count="3682" uniqueCount="985">
  <si>
    <t>Circuit</t>
  </si>
  <si>
    <t>AALA</t>
  </si>
  <si>
    <t>AALAPAPA</t>
  </si>
  <si>
    <t>Circuit Name</t>
  </si>
  <si>
    <t>Solution Option Required</t>
  </si>
  <si>
    <t>x</t>
  </si>
  <si>
    <t>Substation</t>
  </si>
  <si>
    <t>Traditional Solution</t>
  </si>
  <si>
    <t>Hana 41/10277</t>
  </si>
  <si>
    <t>Hana 41/537</t>
  </si>
  <si>
    <t>Hana 41/6528</t>
  </si>
  <si>
    <t>Kahului 8/4049</t>
  </si>
  <si>
    <t>Kaonoulu/1590</t>
  </si>
  <si>
    <t>Kaonoulu/1591</t>
  </si>
  <si>
    <t>Kihei 35/1384</t>
  </si>
  <si>
    <t>Kihei 35/1473</t>
  </si>
  <si>
    <t>Kuau 73/4066</t>
  </si>
  <si>
    <t>Kuihelani 209/1653</t>
  </si>
  <si>
    <t>Kuihelani 209/1708</t>
  </si>
  <si>
    <t>Kula 13/1237</t>
  </si>
  <si>
    <t>Lahaina 34/1390</t>
  </si>
  <si>
    <t>Lahaina 34/1398</t>
  </si>
  <si>
    <t>Paia Mauka 93/4042</t>
  </si>
  <si>
    <t>Peahi 94/1294</t>
  </si>
  <si>
    <t>Pukalani 17/1282</t>
  </si>
  <si>
    <t>Spreckelsville 92/4043</t>
  </si>
  <si>
    <t>Waiinu 36/1493</t>
  </si>
  <si>
    <t>Wailea 25/1517</t>
  </si>
  <si>
    <t>Wailea 25/1518</t>
  </si>
  <si>
    <t>Wailuku 3/1290</t>
  </si>
  <si>
    <t>Wailuku 3/4037</t>
  </si>
  <si>
    <t>Palaau PP 81/109B</t>
  </si>
  <si>
    <t>Palaau PP 81/110B</t>
  </si>
  <si>
    <t>Palaau PP 81/111A</t>
  </si>
  <si>
    <t>Miki Basin PP 302/1208</t>
  </si>
  <si>
    <t>Miki Basin PP 302/1210</t>
  </si>
  <si>
    <t>Halaula 1</t>
  </si>
  <si>
    <t>Halaula 2</t>
  </si>
  <si>
    <t>Hale Pohaku 11</t>
  </si>
  <si>
    <t>Hale Pohaku 12</t>
  </si>
  <si>
    <t>Hawaiian Paradise Park 13</t>
  </si>
  <si>
    <t>Hawaiian Paradise Park 14</t>
  </si>
  <si>
    <t>Honokaa 12</t>
  </si>
  <si>
    <t>Host Park 11</t>
  </si>
  <si>
    <t>Host Park 12</t>
  </si>
  <si>
    <t>Kahaluu 15</t>
  </si>
  <si>
    <t>Kaloko 12</t>
  </si>
  <si>
    <t>Kanoelehua 12</t>
  </si>
  <si>
    <t>Kanoelehua 13</t>
  </si>
  <si>
    <t>Kanoelehua 1401</t>
  </si>
  <si>
    <t>Kanoelehua 15</t>
  </si>
  <si>
    <t>Kauhale 11</t>
  </si>
  <si>
    <t>Kauhale 12</t>
  </si>
  <si>
    <t>Komohana 12</t>
  </si>
  <si>
    <t>Kurtistown 12</t>
  </si>
  <si>
    <t>Laupahoehoe 2</t>
  </si>
  <si>
    <t>Mauna Lani 14</t>
  </si>
  <si>
    <t>Namakani Paio</t>
  </si>
  <si>
    <t>Ookala</t>
  </si>
  <si>
    <t>Orchid Isle 11</t>
  </si>
  <si>
    <t>Orchid Isle 12</t>
  </si>
  <si>
    <t>Paauilo 1</t>
  </si>
  <si>
    <t>Panaewa 12</t>
  </si>
  <si>
    <t>Puueo 11</t>
  </si>
  <si>
    <t>Puueo 12</t>
  </si>
  <si>
    <t>Puuhuluhulu 11</t>
  </si>
  <si>
    <t>Puuhuluhulu 12</t>
  </si>
  <si>
    <t>Puuwaawaa 11</t>
  </si>
  <si>
    <t>Shipman 11</t>
  </si>
  <si>
    <t>Shipman 12</t>
  </si>
  <si>
    <t>Umauma 12</t>
  </si>
  <si>
    <t>Waikii 12</t>
  </si>
  <si>
    <t>Waikoloa 12</t>
  </si>
  <si>
    <t>South Point 11</t>
  </si>
  <si>
    <t>Hawaiian Paradise Park 11</t>
  </si>
  <si>
    <t>Hawaiian Paradise Park 12</t>
  </si>
  <si>
    <t>Ainaloa 11</t>
  </si>
  <si>
    <t>Ainaloa 12</t>
  </si>
  <si>
    <t>Anaehoomalu 11</t>
  </si>
  <si>
    <t>Anaehoomalu 12</t>
  </si>
  <si>
    <t>Anaehoomalu 13</t>
  </si>
  <si>
    <t>Captain Cook 11</t>
  </si>
  <si>
    <t>Captain Cook 12</t>
  </si>
  <si>
    <t>Hakalau 1</t>
  </si>
  <si>
    <t>Haleaha 11</t>
  </si>
  <si>
    <t>Haleaha 12</t>
  </si>
  <si>
    <t>Hawaiian Beaches 11</t>
  </si>
  <si>
    <t>Hawaiian Beaches 12</t>
  </si>
  <si>
    <t>Honokaa 14</t>
  </si>
  <si>
    <t>Honomu 1</t>
  </si>
  <si>
    <t>Host Park 13</t>
  </si>
  <si>
    <t>Host Park 14</t>
  </si>
  <si>
    <t>Huehue 11</t>
  </si>
  <si>
    <t>Kahaluu 11</t>
  </si>
  <si>
    <t>Kahaluu 12</t>
  </si>
  <si>
    <t>Kahaluu 14</t>
  </si>
  <si>
    <t>Kailua 11</t>
  </si>
  <si>
    <t>Kailua 12</t>
  </si>
  <si>
    <t>Kailua 15</t>
  </si>
  <si>
    <t>Kaloko 11</t>
  </si>
  <si>
    <t>Kaloko 13</t>
  </si>
  <si>
    <t>Kaloko 14</t>
  </si>
  <si>
    <t>Kamuela 11</t>
  </si>
  <si>
    <t>Kamuela 12</t>
  </si>
  <si>
    <t>Kanoelehua 11</t>
  </si>
  <si>
    <t>Kanoelehua 1101</t>
  </si>
  <si>
    <t>Kanoelehua 14</t>
  </si>
  <si>
    <t>Kanoelehua 17</t>
  </si>
  <si>
    <t>Kapua 11</t>
  </si>
  <si>
    <t>Kapua 12</t>
  </si>
  <si>
    <t>Kaumana 11</t>
  </si>
  <si>
    <t>Kaumana 12</t>
  </si>
  <si>
    <t>Kawaihae 11</t>
  </si>
  <si>
    <t>Kawaihae 12</t>
  </si>
  <si>
    <t>Kawaihae 13</t>
  </si>
  <si>
    <t>Kawailani 11</t>
  </si>
  <si>
    <t>Kawailani 12</t>
  </si>
  <si>
    <t>Keahole Airport 11</t>
  </si>
  <si>
    <t>Keahole Airport 12</t>
  </si>
  <si>
    <t>Keahole Airport 13</t>
  </si>
  <si>
    <t>Keahuolu 11</t>
  </si>
  <si>
    <t>Keahuolu 12</t>
  </si>
  <si>
    <t>Kealakehe 11</t>
  </si>
  <si>
    <t>Kealia 11</t>
  </si>
  <si>
    <t>Kealia 12</t>
  </si>
  <si>
    <t>Keauhou 11</t>
  </si>
  <si>
    <t>Keauhou 13</t>
  </si>
  <si>
    <t>Komohana 13</t>
  </si>
  <si>
    <t>Komohana 14</t>
  </si>
  <si>
    <t>Kuakini 11</t>
  </si>
  <si>
    <t>Kuakini 13</t>
  </si>
  <si>
    <t>Kuakini 14</t>
  </si>
  <si>
    <t>Kulani 12</t>
  </si>
  <si>
    <t>Lalamilo 11</t>
  </si>
  <si>
    <t>Lalamilo 12</t>
  </si>
  <si>
    <t>Laupahoehoe 1</t>
  </si>
  <si>
    <t>Maliu Ridge 11</t>
  </si>
  <si>
    <t>Maliu Ridge 12</t>
  </si>
  <si>
    <t>Mauna Lani 11</t>
  </si>
  <si>
    <t>Mauna Lani 13</t>
  </si>
  <si>
    <t>Mountain View 11</t>
  </si>
  <si>
    <t>Mountain View 12</t>
  </si>
  <si>
    <t>Ouli 11</t>
  </si>
  <si>
    <t>Ouli 12</t>
  </si>
  <si>
    <t>Pahala 11</t>
  </si>
  <si>
    <t>Pahala 12</t>
  </si>
  <si>
    <t>Palani 11</t>
  </si>
  <si>
    <t>Palani 12</t>
  </si>
  <si>
    <t>Panaewa 11</t>
  </si>
  <si>
    <t>Papaaloa 1</t>
  </si>
  <si>
    <t>Papaaloa 2</t>
  </si>
  <si>
    <t>Poopoomino 11</t>
  </si>
  <si>
    <t>Poopoomino 12</t>
  </si>
  <si>
    <t>Poopoomino 13</t>
  </si>
  <si>
    <t>Poopoomino 14</t>
  </si>
  <si>
    <t>Punaluu 11</t>
  </si>
  <si>
    <t>Punaluu 12</t>
  </si>
  <si>
    <t>Puueo 1402</t>
  </si>
  <si>
    <t>Puukapu 11</t>
  </si>
  <si>
    <t>Puuwaawaa 12</t>
  </si>
  <si>
    <t>Royal Hawaiian</t>
  </si>
  <si>
    <t>South Point 12</t>
  </si>
  <si>
    <t>Umauma 11</t>
  </si>
  <si>
    <t>Waika 11</t>
  </si>
  <si>
    <t>Waika 12</t>
  </si>
  <si>
    <t>Waikii 11</t>
  </si>
  <si>
    <t>Waikoloa 11</t>
  </si>
  <si>
    <t>Waipunahina 11</t>
  </si>
  <si>
    <t>Wright Road 11</t>
  </si>
  <si>
    <t>Haiku 16/1358</t>
  </si>
  <si>
    <t>Haiku 16/1361</t>
  </si>
  <si>
    <t>Huelo 74A/Huelo</t>
  </si>
  <si>
    <t>Kahului 8/1264</t>
  </si>
  <si>
    <t>Kahului 8/1265</t>
  </si>
  <si>
    <t>Kahului 8/4048</t>
  </si>
  <si>
    <t>Kahului 8/4050</t>
  </si>
  <si>
    <t>Kailua 9/Kailua</t>
  </si>
  <si>
    <t>Kanaha 2/1244</t>
  </si>
  <si>
    <t>Kanaha 2/1245</t>
  </si>
  <si>
    <t>Kanaha 2/1304</t>
  </si>
  <si>
    <t>Kanaha 2/1305</t>
  </si>
  <si>
    <t>Kanaha 2/1347</t>
  </si>
  <si>
    <t>Kanaha 2/1348</t>
  </si>
  <si>
    <t>Kauhikoa 98/1295</t>
  </si>
  <si>
    <t>Keanae 42/Keanae</t>
  </si>
  <si>
    <t>Kihei 35/1253</t>
  </si>
  <si>
    <t>Kihei 35/1254</t>
  </si>
  <si>
    <t>Kihei 35/1385</t>
  </si>
  <si>
    <t>Kihei 35/1515</t>
  </si>
  <si>
    <t>Kula 13/1238</t>
  </si>
  <si>
    <t>Kula Ag Park 55/1322</t>
  </si>
  <si>
    <t>Lahaina 34/1221</t>
  </si>
  <si>
    <t>Lahaina 34/1223</t>
  </si>
  <si>
    <t>Lahaina 34/1225</t>
  </si>
  <si>
    <t>Lahaina 34/1226</t>
  </si>
  <si>
    <t>Lahaina 34/1397</t>
  </si>
  <si>
    <t>Maalaea 39/1285</t>
  </si>
  <si>
    <t>Maalaea 39/1286</t>
  </si>
  <si>
    <t>Mahinahina 50/1219</t>
  </si>
  <si>
    <t>Mahinahina 50/1380</t>
  </si>
  <si>
    <t>Mahinahina 50/1381</t>
  </si>
  <si>
    <t>Makawao 12/1234</t>
  </si>
  <si>
    <t>Makawao 12/1235</t>
  </si>
  <si>
    <t>Makawao 12/1236</t>
  </si>
  <si>
    <t>Maui Hardwoods 75/522</t>
  </si>
  <si>
    <t>Napili 29/1232</t>
  </si>
  <si>
    <t>Napili 29/1420</t>
  </si>
  <si>
    <t>Napili 29/1421</t>
  </si>
  <si>
    <t>Onehee 40/4055</t>
  </si>
  <si>
    <t>Onehee 40/4056</t>
  </si>
  <si>
    <t>Pukalani 17/1283</t>
  </si>
  <si>
    <t>Pukalani 17/1308</t>
  </si>
  <si>
    <t>Pukalani 17/1309</t>
  </si>
  <si>
    <t>Puukolii 23/1270</t>
  </si>
  <si>
    <t>Puukolii 23/1271</t>
  </si>
  <si>
    <t>Puukolii 23/1272</t>
  </si>
  <si>
    <t>Puukolii 23/1273</t>
  </si>
  <si>
    <t>Waiehu 43/1378</t>
  </si>
  <si>
    <t>Waiehu 43/1379</t>
  </si>
  <si>
    <t>Waiinu 36/1266</t>
  </si>
  <si>
    <t>Waiinu 36/1267</t>
  </si>
  <si>
    <t>Waiinu 36/1492</t>
  </si>
  <si>
    <t>Waiinu 36/2030</t>
  </si>
  <si>
    <t>Waikapu 77/524</t>
  </si>
  <si>
    <t>Wailea 25/1280</t>
  </si>
  <si>
    <t>Wailea 25/1281</t>
  </si>
  <si>
    <t>Wailea 25/1320</t>
  </si>
  <si>
    <t>Wailea 25/1321</t>
  </si>
  <si>
    <t>Wailea 25/1395</t>
  </si>
  <si>
    <t>Wailea 25/1396</t>
  </si>
  <si>
    <t>Wailuku 3/1447</t>
  </si>
  <si>
    <t>Wailuku 3/4031</t>
  </si>
  <si>
    <t>Wailuku Heights 18/493</t>
  </si>
  <si>
    <t>Wailuku Heights 18/529</t>
  </si>
  <si>
    <t>Palaau PP 81/105A</t>
  </si>
  <si>
    <t>Palaau PP 81/106B</t>
  </si>
  <si>
    <t>Puunana 80/1466</t>
  </si>
  <si>
    <t>Puunana 80/1467</t>
  </si>
  <si>
    <t>Puunana 80/1468</t>
  </si>
  <si>
    <t>Miki Basin PP 302/1212</t>
  </si>
  <si>
    <t>AHUA</t>
  </si>
  <si>
    <t>AHUI</t>
  </si>
  <si>
    <t>AIEA</t>
  </si>
  <si>
    <t>AIEA 2</t>
  </si>
  <si>
    <t>AIEA 3</t>
  </si>
  <si>
    <t>AINA KOA</t>
  </si>
  <si>
    <t>AINONI</t>
  </si>
  <si>
    <t>AIRPORT</t>
  </si>
  <si>
    <t>AIRPORT 1</t>
  </si>
  <si>
    <t>AIRPORT 2</t>
  </si>
  <si>
    <t>ALA MOANA</t>
  </si>
  <si>
    <t>ALEWA</t>
  </si>
  <si>
    <t>ALIAMANU</t>
  </si>
  <si>
    <t>ANOI</t>
  </si>
  <si>
    <t>ANUU</t>
  </si>
  <si>
    <t>ARCHER 1</t>
  </si>
  <si>
    <t>ARCHER 2</t>
  </si>
  <si>
    <t>ARCHER 3</t>
  </si>
  <si>
    <t>ARCHER 4</t>
  </si>
  <si>
    <t>AUDITORIUM</t>
  </si>
  <si>
    <t>BARBERS PT</t>
  </si>
  <si>
    <t>BAY DR</t>
  </si>
  <si>
    <t>BEACH LOTS</t>
  </si>
  <si>
    <t>BECKLEY</t>
  </si>
  <si>
    <t>BLACK PT</t>
  </si>
  <si>
    <t>BWS</t>
  </si>
  <si>
    <t>CARLOS LONG</t>
  </si>
  <si>
    <t>CASTNER</t>
  </si>
  <si>
    <t>CEIP 3</t>
  </si>
  <si>
    <t>CEIP 4</t>
  </si>
  <si>
    <t>CKT 10</t>
  </si>
  <si>
    <t>CKT 12</t>
  </si>
  <si>
    <t>CKT 16</t>
  </si>
  <si>
    <t>CKT 18</t>
  </si>
  <si>
    <t>CKT 6</t>
  </si>
  <si>
    <t>CKT 7</t>
  </si>
  <si>
    <t>CKT 8</t>
  </si>
  <si>
    <t>COCONUT GROVE</t>
  </si>
  <si>
    <t>DAIRYMENS</t>
  </si>
  <si>
    <t>DE RUSSY</t>
  </si>
  <si>
    <t>DEPOT RD</t>
  </si>
  <si>
    <t>DIAMOND HEAD</t>
  </si>
  <si>
    <t>DOLE 1</t>
  </si>
  <si>
    <t>EKEKELA</t>
  </si>
  <si>
    <t>ENA 1</t>
  </si>
  <si>
    <t>ENA 2</t>
  </si>
  <si>
    <t>ENCHANTED LAKES</t>
  </si>
  <si>
    <t>EWA BEACH 1</t>
  </si>
  <si>
    <t>EWA BEACH 2</t>
  </si>
  <si>
    <t>EWA BEACH 3</t>
  </si>
  <si>
    <t>EWA BEACH 4</t>
  </si>
  <si>
    <t>EWA NUI 1</t>
  </si>
  <si>
    <t>EWA NUI 2</t>
  </si>
  <si>
    <t>FARMERS RD</t>
  </si>
  <si>
    <t>FORT ST</t>
  </si>
  <si>
    <t>FORT ST 1</t>
  </si>
  <si>
    <t>FORT ST 2</t>
  </si>
  <si>
    <t>FORT ST 3</t>
  </si>
  <si>
    <t>FORT ST 4</t>
  </si>
  <si>
    <t>FORT WEAVER 1</t>
  </si>
  <si>
    <t>FORT WEAVER 2</t>
  </si>
  <si>
    <t>FORT WEAVER 3</t>
  </si>
  <si>
    <t>FORT WEAVER 4</t>
  </si>
  <si>
    <t>HAHAIONE</t>
  </si>
  <si>
    <t>HALA 1</t>
  </si>
  <si>
    <t>HALA 2</t>
  </si>
  <si>
    <t>HALA 3</t>
  </si>
  <si>
    <t>HALA 4</t>
  </si>
  <si>
    <t>HALAWA</t>
  </si>
  <si>
    <t>HALEKOU</t>
  </si>
  <si>
    <t>HANUA 1</t>
  </si>
  <si>
    <t>HANUA 2</t>
  </si>
  <si>
    <t>HAUULA</t>
  </si>
  <si>
    <t>HAWN PINE</t>
  </si>
  <si>
    <t>HAWN VILLAGE 1</t>
  </si>
  <si>
    <t>HAWN VILLAGE 2</t>
  </si>
  <si>
    <t>HEEIA</t>
  </si>
  <si>
    <t>HEIGHTS</t>
  </si>
  <si>
    <t>HELEMANO</t>
  </si>
  <si>
    <t>HIGHLANDS</t>
  </si>
  <si>
    <t>HIKINA</t>
  </si>
  <si>
    <t>HILA 1</t>
  </si>
  <si>
    <t>HILA 2</t>
  </si>
  <si>
    <t>HILA 3</t>
  </si>
  <si>
    <t>HILA 4</t>
  </si>
  <si>
    <t>HILA 5</t>
  </si>
  <si>
    <t>HILA 6</t>
  </si>
  <si>
    <t>HOAEAE 1</t>
  </si>
  <si>
    <t>HOAEAE 2</t>
  </si>
  <si>
    <t>HOAEAE 3</t>
  </si>
  <si>
    <t>HOUGHTAILING</t>
  </si>
  <si>
    <t>HUNAKAI</t>
  </si>
  <si>
    <t>ILANIWAI</t>
  </si>
  <si>
    <t>ILIAINA</t>
  </si>
  <si>
    <t>ILIKAI</t>
  </si>
  <si>
    <t>INDUSTRIAL</t>
  </si>
  <si>
    <t>IWILEI 1 11KV</t>
  </si>
  <si>
    <t>IWILEI 13</t>
  </si>
  <si>
    <t>IWILEI 9</t>
  </si>
  <si>
    <t>KAALAKEI</t>
  </si>
  <si>
    <t>KAENA PT</t>
  </si>
  <si>
    <t>KAHAI</t>
  </si>
  <si>
    <t>KAHALA</t>
  </si>
  <si>
    <t>KAHALA 3</t>
  </si>
  <si>
    <t>KAHALA MALL</t>
  </si>
  <si>
    <t>KAHALOA</t>
  </si>
  <si>
    <t>KAHE</t>
  </si>
  <si>
    <t>KAHUKU</t>
  </si>
  <si>
    <t>KAI-HARDING</t>
  </si>
  <si>
    <t>KAI-KAIMUKI</t>
  </si>
  <si>
    <t>KAILUA 1</t>
  </si>
  <si>
    <t>KAILUA 2</t>
  </si>
  <si>
    <t>KAILUA HTS</t>
  </si>
  <si>
    <t>KAINALU</t>
  </si>
  <si>
    <t>KAI-WAIALAE</t>
  </si>
  <si>
    <t>KAI-WILHELMINA</t>
  </si>
  <si>
    <t>KAKAAKO 5</t>
  </si>
  <si>
    <t>KAKAAKO 6</t>
  </si>
  <si>
    <t>KAKAAKO 8</t>
  </si>
  <si>
    <t>KAKAAKO 9</t>
  </si>
  <si>
    <t>KALAHEO</t>
  </si>
  <si>
    <t>KALAHEO 1</t>
  </si>
  <si>
    <t>KALAHEO 2</t>
  </si>
  <si>
    <t>KALAKAUA</t>
  </si>
  <si>
    <t>KALAMA</t>
  </si>
  <si>
    <t>KALIA</t>
  </si>
  <si>
    <t>KALIHI</t>
  </si>
  <si>
    <t>KALIHI KAI</t>
  </si>
  <si>
    <t>KALIHI ST</t>
  </si>
  <si>
    <t>KALIHI UKA</t>
  </si>
  <si>
    <t>KALIHI VALLEY</t>
  </si>
  <si>
    <t>KALOI 1</t>
  </si>
  <si>
    <t>KAM HWY</t>
  </si>
  <si>
    <t>KAM IV</t>
  </si>
  <si>
    <t>KAM TERRACE</t>
  </si>
  <si>
    <t>KAMAKEE</t>
  </si>
  <si>
    <t>KAMANI</t>
  </si>
  <si>
    <t>KAMOKILA 1</t>
  </si>
  <si>
    <t>KAMOKILA 2</t>
  </si>
  <si>
    <t>KAMOKILA 3</t>
  </si>
  <si>
    <t>KAMOKILA 4</t>
  </si>
  <si>
    <t>KAMOKILA 5</t>
  </si>
  <si>
    <t>KAMOKILA 6</t>
  </si>
  <si>
    <t>KAMOKU 10</t>
  </si>
  <si>
    <t>KAMOKU 9</t>
  </si>
  <si>
    <t>KANAINA</t>
  </si>
  <si>
    <t>KANEKAPOLEI</t>
  </si>
  <si>
    <t>KANEOHE 5</t>
  </si>
  <si>
    <t>KANEOHE 6</t>
  </si>
  <si>
    <t>KAONOHI 1</t>
  </si>
  <si>
    <t>KAONOHI 2</t>
  </si>
  <si>
    <t>KAONOHI 3</t>
  </si>
  <si>
    <t>KAONOHI 4</t>
  </si>
  <si>
    <t>KAPAHULU 1</t>
  </si>
  <si>
    <t>KAPAHULU 2</t>
  </si>
  <si>
    <t>KAPAHULU 3</t>
  </si>
  <si>
    <t>KAPAHULU 4</t>
  </si>
  <si>
    <t>KAPALAMA</t>
  </si>
  <si>
    <t>KAP-HARDING</t>
  </si>
  <si>
    <t>KAPIOLANI 1</t>
  </si>
  <si>
    <t>KAPIOLANI 2</t>
  </si>
  <si>
    <t>KAPIOLANI 3</t>
  </si>
  <si>
    <t>KAP-KAIMUKI</t>
  </si>
  <si>
    <t>KAPOLEI 1</t>
  </si>
  <si>
    <t>KAPOLEI 2</t>
  </si>
  <si>
    <t>KAPOLEI 3</t>
  </si>
  <si>
    <t>KAPOLEI 4</t>
  </si>
  <si>
    <t>KAP-WAIALAE</t>
  </si>
  <si>
    <t>KAUHALE</t>
  </si>
  <si>
    <t>KAWAILOA</t>
  </si>
  <si>
    <t>KAWELA</t>
  </si>
  <si>
    <t>KEALAOLU</t>
  </si>
  <si>
    <t>KEAWE</t>
  </si>
  <si>
    <t>KEEHI 1</t>
  </si>
  <si>
    <t>KEEHI 5</t>
  </si>
  <si>
    <t>KEEHI 6</t>
  </si>
  <si>
    <t>KEEHI 7</t>
  </si>
  <si>
    <t>KEEHI 8</t>
  </si>
  <si>
    <t>KEOLU DR</t>
  </si>
  <si>
    <t>KEWALO</t>
  </si>
  <si>
    <t>KEWALO 1</t>
  </si>
  <si>
    <t>KEWALO 2</t>
  </si>
  <si>
    <t>KEWALO 3</t>
  </si>
  <si>
    <t>KEWALO 4</t>
  </si>
  <si>
    <t>KEWALO 5</t>
  </si>
  <si>
    <t>KEWALO 6</t>
  </si>
  <si>
    <t>KEWALO 7</t>
  </si>
  <si>
    <t>KILAUEA 12KV</t>
  </si>
  <si>
    <t>KILAUEA 4KV</t>
  </si>
  <si>
    <t>KIPAPA</t>
  </si>
  <si>
    <t>KO OLINA 1</t>
  </si>
  <si>
    <t>KO OLINA 2</t>
  </si>
  <si>
    <t>KO OLINA 3</t>
  </si>
  <si>
    <t>KOKOHEAD</t>
  </si>
  <si>
    <t>KOLOA</t>
  </si>
  <si>
    <t>KONA ST</t>
  </si>
  <si>
    <t>KUAHELANI 1</t>
  </si>
  <si>
    <t>KUAHELANI 2</t>
  </si>
  <si>
    <t>KUAHELANI 3</t>
  </si>
  <si>
    <t>KUAHELANI 4</t>
  </si>
  <si>
    <t>KUAKINI</t>
  </si>
  <si>
    <t>KUAPA 1</t>
  </si>
  <si>
    <t>KUAPA 2</t>
  </si>
  <si>
    <t>KUAPA 3</t>
  </si>
  <si>
    <t>KUAPA 4</t>
  </si>
  <si>
    <t>KUHIO</t>
  </si>
  <si>
    <t>KUHIO 1</t>
  </si>
  <si>
    <t>KUHIO 2</t>
  </si>
  <si>
    <t>KUHIO 3</t>
  </si>
  <si>
    <t>KUHIO 4</t>
  </si>
  <si>
    <t>KUILIMA 1</t>
  </si>
  <si>
    <t>KUNIA</t>
  </si>
  <si>
    <t>KUNIA MAKAI 1</t>
  </si>
  <si>
    <t>KUNIA MAKAI 2</t>
  </si>
  <si>
    <t>KUNIA MAKAI 3</t>
  </si>
  <si>
    <t>KUNIA MAKAI 4</t>
  </si>
  <si>
    <t>LAGOON</t>
  </si>
  <si>
    <t>LAKESIDE 1</t>
  </si>
  <si>
    <t>LAKESIDE 2</t>
  </si>
  <si>
    <t>LAKESIDE 3</t>
  </si>
  <si>
    <t>LAKESIDE 4</t>
  </si>
  <si>
    <t>LANIKAI</t>
  </si>
  <si>
    <t>LAULIMA</t>
  </si>
  <si>
    <t>LEAHI</t>
  </si>
  <si>
    <t>LEOMELE</t>
  </si>
  <si>
    <t>LEOOLE</t>
  </si>
  <si>
    <t>LIBERTY HOUSE</t>
  </si>
  <si>
    <t>LIGHTHOUSE</t>
  </si>
  <si>
    <t>LIKELIKE</t>
  </si>
  <si>
    <t>LILIHA MAKAI</t>
  </si>
  <si>
    <t>LOWREY</t>
  </si>
  <si>
    <t>LUAWAI</t>
  </si>
  <si>
    <t>LUMIAUAU</t>
  </si>
  <si>
    <t>MACHADO ST</t>
  </si>
  <si>
    <t>MAHUKONA</t>
  </si>
  <si>
    <t>MAKAHA</t>
  </si>
  <si>
    <t>MAKAHA VALLEY</t>
  </si>
  <si>
    <t>MAKAKILO 1</t>
  </si>
  <si>
    <t>MAKAKILO 2</t>
  </si>
  <si>
    <t>MAKAKILO 3</t>
  </si>
  <si>
    <t>MAKAKILO 4</t>
  </si>
  <si>
    <t>MAKALAPA-MOANALUA</t>
  </si>
  <si>
    <t>MAKALOA</t>
  </si>
  <si>
    <t>MALAKOLE</t>
  </si>
  <si>
    <t>MALAKOLE 4</t>
  </si>
  <si>
    <t>MANAGERS</t>
  </si>
  <si>
    <t>MANOA 1</t>
  </si>
  <si>
    <t>MANOA 2</t>
  </si>
  <si>
    <t>MANOA 3</t>
  </si>
  <si>
    <t>MANOA 4</t>
  </si>
  <si>
    <t>MANOA-MCCULLY</t>
  </si>
  <si>
    <t>MANOA-PIIKOI</t>
  </si>
  <si>
    <t>MAPUNAPUNA</t>
  </si>
  <si>
    <t>MAPUNAPUNA-MOANALUA</t>
  </si>
  <si>
    <t>MAUKA</t>
  </si>
  <si>
    <t>MAUNALANI</t>
  </si>
  <si>
    <t>MAUNAWILI</t>
  </si>
  <si>
    <t>MCCULLY 1</t>
  </si>
  <si>
    <t>MCCULLY 3</t>
  </si>
  <si>
    <t>MCCULLY 5</t>
  </si>
  <si>
    <t>MIKILUA 1</t>
  </si>
  <si>
    <t>MIKILUA 3</t>
  </si>
  <si>
    <t>MIKILUA 4</t>
  </si>
  <si>
    <t>MIKILUA 5</t>
  </si>
  <si>
    <t>MILILANI 1</t>
  </si>
  <si>
    <t>MILILANI 2</t>
  </si>
  <si>
    <t>MILILANI 3</t>
  </si>
  <si>
    <t>MILILANI 4</t>
  </si>
  <si>
    <t>MOILIILI 1</t>
  </si>
  <si>
    <t>MOILIILI 2</t>
  </si>
  <si>
    <t>MOKAUEA</t>
  </si>
  <si>
    <t>MOKUOLA</t>
  </si>
  <si>
    <t>MOKUONE 1</t>
  </si>
  <si>
    <t>MOKUONE 2</t>
  </si>
  <si>
    <t>NIU</t>
  </si>
  <si>
    <t>NUMANA</t>
  </si>
  <si>
    <t>NUUANU</t>
  </si>
  <si>
    <t>NUUANU 2</t>
  </si>
  <si>
    <t>NUUANU 3</t>
  </si>
  <si>
    <t>OCEAN POINTE 1</t>
  </si>
  <si>
    <t>OCEAN POINTE 2</t>
  </si>
  <si>
    <t>OCEAN POINTE 3</t>
  </si>
  <si>
    <t>OCEAN POINTE 4</t>
  </si>
  <si>
    <t>OLOMANA</t>
  </si>
  <si>
    <t>ONEAWA</t>
  </si>
  <si>
    <t>PAHIA</t>
  </si>
  <si>
    <t>PAIWA</t>
  </si>
  <si>
    <t>PALEKA</t>
  </si>
  <si>
    <t>PALI</t>
  </si>
  <si>
    <t>PAOAKALANI</t>
  </si>
  <si>
    <t>PAUOA 1</t>
  </si>
  <si>
    <t>PAUOA 2</t>
  </si>
  <si>
    <t>PAWAA KAI</t>
  </si>
  <si>
    <t>PAWAINA</t>
  </si>
  <si>
    <t>PEARL CITY 1</t>
  </si>
  <si>
    <t>PEARL CITY 2</t>
  </si>
  <si>
    <t>PENINSULA</t>
  </si>
  <si>
    <t>PENSACOLA</t>
  </si>
  <si>
    <t>PIIKOI</t>
  </si>
  <si>
    <t>PIIKOI 7</t>
  </si>
  <si>
    <t>PIIKOI 8</t>
  </si>
  <si>
    <t>POAMOHO</t>
  </si>
  <si>
    <t>POHAKUPU 4</t>
  </si>
  <si>
    <t>PORTLOCK</t>
  </si>
  <si>
    <t>PUNALUU</t>
  </si>
  <si>
    <t>PUNCHBOWL</t>
  </si>
  <si>
    <t>PUOHALA 1</t>
  </si>
  <si>
    <t>PUOHALA 2</t>
  </si>
  <si>
    <t>PUUHALE</t>
  </si>
  <si>
    <t>PUUNUI</t>
  </si>
  <si>
    <t>QUEEN ST</t>
  </si>
  <si>
    <t>QUEENS 1</t>
  </si>
  <si>
    <t>QUEENS 2</t>
  </si>
  <si>
    <t>RUGER</t>
  </si>
  <si>
    <t>SAND ISLAND</t>
  </si>
  <si>
    <t>SAND ISLAND 1</t>
  </si>
  <si>
    <t>SAND ISLAND 2</t>
  </si>
  <si>
    <t>SCHOOL ST</t>
  </si>
  <si>
    <t>SCHOOL ST 3</t>
  </si>
  <si>
    <t>SHAFTER</t>
  </si>
  <si>
    <t>SHERATON 1</t>
  </si>
  <si>
    <t>SHERATON 2</t>
  </si>
  <si>
    <t>SHOPPING CTR</t>
  </si>
  <si>
    <t>SOUTH RAMP 1</t>
  </si>
  <si>
    <t>ST LOUIS</t>
  </si>
  <si>
    <t>ST LOUIS HTS</t>
  </si>
  <si>
    <t>THURSTON</t>
  </si>
  <si>
    <t>TOWN</t>
  </si>
  <si>
    <t>UALENA</t>
  </si>
  <si>
    <t>UPLANDS</t>
  </si>
  <si>
    <t>UWAPO 1</t>
  </si>
  <si>
    <t>UWAPO 2</t>
  </si>
  <si>
    <t>UWAPO 3</t>
  </si>
  <si>
    <t>UWAPO 4</t>
  </si>
  <si>
    <t>WAHIAWA HTS</t>
  </si>
  <si>
    <t>WAHIAWA PROPER</t>
  </si>
  <si>
    <t>WAIAKAMILO 1</t>
  </si>
  <si>
    <t>WAIAKAMILO 2</t>
  </si>
  <si>
    <t>WAIAKAMILO 3</t>
  </si>
  <si>
    <t>WAIAKAMILO 4</t>
  </si>
  <si>
    <t>WAIAKAMILO-IWILEI</t>
  </si>
  <si>
    <t>WAIAKAMILO-KAPALAMA</t>
  </si>
  <si>
    <t>WAIALAE NUI</t>
  </si>
  <si>
    <t>WAIALAE SC</t>
  </si>
  <si>
    <t>WAIALUA</t>
  </si>
  <si>
    <t>WAIAWA 1</t>
  </si>
  <si>
    <t>WAIAWA 2</t>
  </si>
  <si>
    <t>WAIAWA 3</t>
  </si>
  <si>
    <t>WAIAWA 4</t>
  </si>
  <si>
    <t>WAIHEE 1</t>
  </si>
  <si>
    <t>WAIHEE 2</t>
  </si>
  <si>
    <t>WAIHEE 3</t>
  </si>
  <si>
    <t>WAIHEE 4</t>
  </si>
  <si>
    <t>WAIKELE CTR</t>
  </si>
  <si>
    <t>WAIKIKI 1</t>
  </si>
  <si>
    <t>WAIKIKI 2</t>
  </si>
  <si>
    <t>WAIKIKI 3</t>
  </si>
  <si>
    <t>WAIKIKI 4</t>
  </si>
  <si>
    <t>WAIKIKI 5</t>
  </si>
  <si>
    <t>WAIKIKI 6</t>
  </si>
  <si>
    <t>WAILANI</t>
  </si>
  <si>
    <t>WAILUPE</t>
  </si>
  <si>
    <t>WAIMALU 1</t>
  </si>
  <si>
    <t>WAIMALU 2</t>
  </si>
  <si>
    <t>WAIMALU 3</t>
  </si>
  <si>
    <t>WAIMALU 4</t>
  </si>
  <si>
    <t>WAIMANALO</t>
  </si>
  <si>
    <t>WAIMANO 5</t>
  </si>
  <si>
    <t>WAIMANO 6</t>
  </si>
  <si>
    <t>WAIMANO HOME RD</t>
  </si>
  <si>
    <t>WAIMEA 1</t>
  </si>
  <si>
    <t>WAIMEA 2</t>
  </si>
  <si>
    <t>WAIOMAO</t>
  </si>
  <si>
    <t>WAIPAHU</t>
  </si>
  <si>
    <t>WAIPIO 1</t>
  </si>
  <si>
    <t>WAIPIO 2</t>
  </si>
  <si>
    <t>WAIWAI</t>
  </si>
  <si>
    <t>WAI-WILHELMINA</t>
  </si>
  <si>
    <t>WHITMORE</t>
  </si>
  <si>
    <t>WILIWILI</t>
  </si>
  <si>
    <t>WILIWILI 2</t>
  </si>
  <si>
    <t>WOODLAWN</t>
  </si>
  <si>
    <t>Existing HC Satisfies Need</t>
  </si>
  <si>
    <t>Year</t>
  </si>
  <si>
    <t>kW</t>
  </si>
  <si>
    <t>A</t>
  </si>
  <si>
    <t>B</t>
  </si>
  <si>
    <t>n/a</t>
  </si>
  <si>
    <t>Island</t>
  </si>
  <si>
    <t>O‘ahu</t>
  </si>
  <si>
    <t>Hawai‘i Island</t>
  </si>
  <si>
    <t>Maui Island</t>
  </si>
  <si>
    <t>Lana‘i</t>
  </si>
  <si>
    <t xml:space="preserve">Moloka‘i </t>
  </si>
  <si>
    <t>Total</t>
  </si>
  <si>
    <t>Total Circuits</t>
  </si>
  <si>
    <t>Updated HC (w/o Modifications)</t>
  </si>
  <si>
    <t>Updated HC (w Modifications)</t>
  </si>
  <si>
    <t>Cost Estimate</t>
  </si>
  <si>
    <t>Voltage</t>
  </si>
  <si>
    <t>Violation Type</t>
  </si>
  <si>
    <t>LTC setting change</t>
  </si>
  <si>
    <t>Kuihelani</t>
  </si>
  <si>
    <t>Peahi</t>
  </si>
  <si>
    <t>Halaula</t>
  </si>
  <si>
    <t>Kauhale</t>
  </si>
  <si>
    <t>Kurtistown</t>
  </si>
  <si>
    <t>Laupahoehoe</t>
  </si>
  <si>
    <t>Orchid Isle</t>
  </si>
  <si>
    <t>Paauilo</t>
  </si>
  <si>
    <t>Panaewa</t>
  </si>
  <si>
    <t>Puuwaawaa</t>
  </si>
  <si>
    <t>Waikii</t>
  </si>
  <si>
    <t>Waikoloa</t>
  </si>
  <si>
    <t>Paia Mauka</t>
  </si>
  <si>
    <t>Palaau</t>
  </si>
  <si>
    <t>Miki Basin</t>
  </si>
  <si>
    <t>Total 2025 DER (kW)</t>
  </si>
  <si>
    <t>Conductor overloading</t>
  </si>
  <si>
    <t>Voltage, conductor overloading</t>
  </si>
  <si>
    <t>Palani 13</t>
  </si>
  <si>
    <t>Palani 14</t>
  </si>
  <si>
    <t>Operating Date</t>
  </si>
  <si>
    <t>Install 3ph line regulator</t>
  </si>
  <si>
    <t>Circuit phase balancing</t>
  </si>
  <si>
    <t>Executed DER</t>
  </si>
  <si>
    <t>Existing HC</t>
  </si>
  <si>
    <t>Updated HC</t>
  </si>
  <si>
    <t>-</t>
  </si>
  <si>
    <t>Total (All Islands)</t>
  </si>
  <si>
    <t>Solution Option</t>
  </si>
  <si>
    <t>Conductor Overload</t>
  </si>
  <si>
    <t>Infrastructure Investments</t>
  </si>
  <si>
    <t xml:space="preserve">Lana‘i </t>
  </si>
  <si>
    <t>Keahole Airport</t>
  </si>
  <si>
    <t>Description</t>
  </si>
  <si>
    <t>O‘ahu Total DER</t>
  </si>
  <si>
    <t>Hawai‘i Island Total DER</t>
  </si>
  <si>
    <t>Maui Island Total DER</t>
  </si>
  <si>
    <t>Lana‘i Total DER</t>
  </si>
  <si>
    <t>Moloka‘i Total DER</t>
  </si>
  <si>
    <t>O‘ahu HC Results</t>
  </si>
  <si>
    <t>Summary HC Results</t>
  </si>
  <si>
    <t>Hawai‘i Island HC Results</t>
  </si>
  <si>
    <t>Maui Island HC Results</t>
  </si>
  <si>
    <t>Lana‘i HC Results</t>
  </si>
  <si>
    <t>Moloka‘i HC Results</t>
  </si>
  <si>
    <t>Summary GNA</t>
  </si>
  <si>
    <t>O‘ahu GNA</t>
  </si>
  <si>
    <t>Hawai‘i Island GNA</t>
  </si>
  <si>
    <t>Maui Island GNA</t>
  </si>
  <si>
    <t>Lana‘i GNA</t>
  </si>
  <si>
    <t>Moloka‘i GNA</t>
  </si>
  <si>
    <t>C</t>
  </si>
  <si>
    <t>Hawi 11</t>
  </si>
  <si>
    <t>Hawi 12</t>
  </si>
  <si>
    <t>Corporate DER Forecast (Cumulative kW)</t>
  </si>
  <si>
    <t>Adjustment for CBRE Phase 2 Small Projects (Cumulative kW)</t>
  </si>
  <si>
    <t>Grid Needs Not Required</t>
  </si>
  <si>
    <t>Grid Needs Identified</t>
  </si>
  <si>
    <t>Hosting Capacity Increase (kW)</t>
  </si>
  <si>
    <t>Circuit Count</t>
  </si>
  <si>
    <t>HC Increase (kW)</t>
  </si>
  <si>
    <t>Category</t>
  </si>
  <si>
    <t>Updated HC 
(w/o Mods) 
Satisfies Need</t>
  </si>
  <si>
    <t>Updated HC 
(w/ Mods) 
Satisfies Need</t>
  </si>
  <si>
    <t>Existing HC 
Satisfies Need</t>
  </si>
  <si>
    <t>Existing HC 
(kW)</t>
  </si>
  <si>
    <t>Updated HC 
(kW)</t>
  </si>
  <si>
    <t>Solution Option 
Required</t>
  </si>
  <si>
    <t>Forecasted DER &gt; Hosting Capacity 
(Analysis Required)</t>
  </si>
  <si>
    <t>Adjustment for Large Projects 
(Cumulative kW)</t>
  </si>
  <si>
    <t>Adjusted DER Growth (Incremental kW)</t>
  </si>
  <si>
    <t>Forecasted DER Growth</t>
  </si>
  <si>
    <t>Adjusted DER Growth</t>
  </si>
  <si>
    <t>Total Anticipated DER</t>
  </si>
  <si>
    <t>Hosting Capacity</t>
  </si>
  <si>
    <t>Oahu Circuit DER Growth</t>
  </si>
  <si>
    <t>Lanai Circuit DER Growth</t>
  </si>
  <si>
    <t>Molokai Circuit DER Growth</t>
  </si>
  <si>
    <t>Figure 7 Data</t>
  </si>
  <si>
    <t>Hosting Capacity Results</t>
  </si>
  <si>
    <t xml:space="preserve">DER Growth by Circuit and Hosting Capacity </t>
  </si>
  <si>
    <t>Grid Needs Assessment Results</t>
  </si>
  <si>
    <t>Adjusted DER Growth by Island</t>
  </si>
  <si>
    <t>Adjusted DER Growth by Circuit</t>
  </si>
  <si>
    <t>Oahu DER Growth</t>
  </si>
  <si>
    <t>Hawaii Island DER Growth</t>
  </si>
  <si>
    <t>Maui Island DER Growth</t>
  </si>
  <si>
    <t>Lanai DER Growth</t>
  </si>
  <si>
    <t>Molokai DER Growth</t>
  </si>
  <si>
    <t>Figure 7: Summary of Hosting Capacity Results (% of Total Circuits)</t>
  </si>
  <si>
    <t>Version History</t>
  </si>
  <si>
    <t>Date</t>
  </si>
  <si>
    <t>Version</t>
  </si>
  <si>
    <t>Worksheet Descriptions</t>
  </si>
  <si>
    <t>Worksheet</t>
  </si>
  <si>
    <t>Source</t>
  </si>
  <si>
    <t>Assumptions Summary</t>
  </si>
  <si>
    <t>Includes Workbook Version History, Worksheet Descriptions, and References</t>
  </si>
  <si>
    <t>HECO</t>
  </si>
  <si>
    <t>Glossary</t>
  </si>
  <si>
    <t>Definitions of All Acronyms and Common Terms Used in the Workbook</t>
  </si>
  <si>
    <t>References</t>
  </si>
  <si>
    <t>Provides Links to All Pertinent and Related Documents and Workbooks</t>
  </si>
  <si>
    <t>Scenarios</t>
  </si>
  <si>
    <t>Scenarios for Current Exisiting Modeling Cases</t>
  </si>
  <si>
    <t>Return to Assumptions Summary</t>
  </si>
  <si>
    <t>Acronym/ Terminology</t>
  </si>
  <si>
    <t>Definition</t>
  </si>
  <si>
    <t>365 days/year x 24 hours/day = 8760 hours/year</t>
  </si>
  <si>
    <t>CGS</t>
  </si>
  <si>
    <t>Customer Grid Supply</t>
  </si>
  <si>
    <t>CGS+</t>
  </si>
  <si>
    <t>Customer Grid Supply Plus</t>
  </si>
  <si>
    <t>CSS</t>
  </si>
  <si>
    <t>Customer Self Supply</t>
  </si>
  <si>
    <t>DBESS</t>
  </si>
  <si>
    <t>Distributed Battery Energy Storage System</t>
  </si>
  <si>
    <t>DER</t>
  </si>
  <si>
    <t>Distributed Energy Resources</t>
  </si>
  <si>
    <t>DER/BESS</t>
  </si>
  <si>
    <t>Combined DER and DBESS</t>
  </si>
  <si>
    <t>DGPV</t>
  </si>
  <si>
    <t>Distributed Generation Photovoltaics</t>
  </si>
  <si>
    <t>EE</t>
  </si>
  <si>
    <t>Energy Efficiency</t>
  </si>
  <si>
    <t>EoT</t>
  </si>
  <si>
    <t>Electrification of Transportation</t>
  </si>
  <si>
    <t>EV</t>
  </si>
  <si>
    <t>Electric Vehicle</t>
  </si>
  <si>
    <t>Fct</t>
  </si>
  <si>
    <t>Forecast, Forecasted</t>
  </si>
  <si>
    <t>FIT</t>
  </si>
  <si>
    <t>Feed-In Tariff</t>
  </si>
  <si>
    <t>LDV</t>
  </si>
  <si>
    <t>Light Duty Vehicle</t>
  </si>
  <si>
    <t>Managed Charging</t>
  </si>
  <si>
    <t>Charging during hours of higher renewable penetration and lower system cost through rates and/or demand response (DR) programs</t>
  </si>
  <si>
    <t>MVA</t>
  </si>
  <si>
    <t>MW</t>
  </si>
  <si>
    <t>Megawatt, Unit of Real Power/ Capacity</t>
  </si>
  <si>
    <t>NEM</t>
  </si>
  <si>
    <t>Net Energy Metering</t>
  </si>
  <si>
    <t>NEM+</t>
  </si>
  <si>
    <t>Net Energy Metering Plus</t>
  </si>
  <si>
    <t>PV</t>
  </si>
  <si>
    <t>Utility-scale Photovoltaic Generator</t>
  </si>
  <si>
    <t>Schedule-G</t>
  </si>
  <si>
    <t>General Service Non-Demand Rate (Small Commercial Customer)</t>
  </si>
  <si>
    <t>Schedule-J</t>
  </si>
  <si>
    <t>General Service Demand Rate (Medium Commercial Customer)</t>
  </si>
  <si>
    <t>Schedule-P</t>
  </si>
  <si>
    <t>Large Power Service Rate (Large Commercial Customer)</t>
  </si>
  <si>
    <t>Schedule-R</t>
  </si>
  <si>
    <t>Residential Service Rate (Residential Customer)</t>
  </si>
  <si>
    <t>SE</t>
  </si>
  <si>
    <t>Smart Export</t>
  </si>
  <si>
    <t>SIA</t>
  </si>
  <si>
    <t>Standard Interconnection Agreement</t>
  </si>
  <si>
    <t>Solar</t>
  </si>
  <si>
    <t>Materials</t>
  </si>
  <si>
    <t>Forecast Types</t>
  </si>
  <si>
    <t>No.</t>
  </si>
  <si>
    <t>Modeling Case</t>
  </si>
  <si>
    <t>Purpose</t>
  </si>
  <si>
    <t>DER Forecast</t>
  </si>
  <si>
    <t>Base</t>
  </si>
  <si>
    <t>Reference Case</t>
  </si>
  <si>
    <t>Base Forecast</t>
  </si>
  <si>
    <t>High Load Customer Technology Adoption  Bookend</t>
  </si>
  <si>
    <t>Understand the impact of customer adoption of technologies for DER, electric vehicles, energy efficiency, and time-of-use rates that lead to higher loads.</t>
  </si>
  <si>
    <t>Low Forecast</t>
  </si>
  <si>
    <t>High Forecast</t>
  </si>
  <si>
    <t>Low Load Customer Technology Adoption  Bookend</t>
  </si>
  <si>
    <t>Understand the impact of customer adoption of technologies for DER, electric vehicles, energy efficiency, and time-of-use rates that leads to lower loads.</t>
  </si>
  <si>
    <t>Hawaii Island Circuit DER Growth</t>
  </si>
  <si>
    <t>Maui Total DER Growth</t>
  </si>
  <si>
    <t>Distribution DER Hosting Capacity Grid Needs Report August 3, 2021</t>
  </si>
  <si>
    <t>https://www.hawaiianelectric.com/documents/clean_energy_hawaii/integrated_grid_planning/distribution_der_hosting_capacity_grid_needs_03Aug2021.pdf</t>
  </si>
  <si>
    <t>Distribution DER Hosting Capacity Grid Needs Report Tables August 3, 2021</t>
  </si>
  <si>
    <t>https://www.hawaiianelectric.com/documents/clean_energy_hawaii/integrated_grid_planning/Distribution%20DER%20Hosting%20Capacity%20Grid%20Needs%2003Aug2021%20Report%20Tables.xlsx</t>
  </si>
  <si>
    <t>O‘ahu Adjusted DER Growth - High Forecast</t>
  </si>
  <si>
    <r>
      <t>D = (A+B+C)</t>
    </r>
    <r>
      <rPr>
        <b/>
        <vertAlign val="subscript"/>
        <sz val="11"/>
        <color theme="0"/>
        <rFont val="Calibri"/>
        <family val="2"/>
        <scheme val="minor"/>
      </rPr>
      <t>1</t>
    </r>
    <r>
      <rPr>
        <b/>
        <sz val="11"/>
        <color theme="0"/>
        <rFont val="Calibri"/>
        <family val="2"/>
        <scheme val="minor"/>
      </rPr>
      <t xml:space="preserve"> - (A+B+C)</t>
    </r>
    <r>
      <rPr>
        <b/>
        <vertAlign val="subscript"/>
        <sz val="11"/>
        <color theme="0"/>
        <rFont val="Calibri"/>
        <family val="2"/>
        <scheme val="minor"/>
      </rPr>
      <t>0</t>
    </r>
  </si>
  <si>
    <t>Hawai‘i Island Adjusted DER Growth - High Forecast</t>
  </si>
  <si>
    <t>Maui Island Adjusted DER Growth - High Forecast</t>
  </si>
  <si>
    <t>Lana‘i Adjusted DER Growth - High Forecast</t>
  </si>
  <si>
    <t>Moloka‘i Adjusted DER Growth - High Forecast</t>
  </si>
  <si>
    <t>O‘ahu Adjusted DER Growth by Circuit - High Forecast</t>
  </si>
  <si>
    <t>Hawai‘i Island Adjusted DER Growth by Circuit - High Forecast</t>
  </si>
  <si>
    <t>Maui Island Adjusted DER Growth by Circuit - High Forecast</t>
  </si>
  <si>
    <t>Lana‘i Adjusted DER Growth by Circuit - High Forecast</t>
  </si>
  <si>
    <t>Moloka‘i Adjusted DER Growth by Circuit - High Forecast</t>
  </si>
  <si>
    <t>O‘ahu Total Anticipated DER and Hosting Capacity by Circuit (kW) - High Forecast</t>
  </si>
  <si>
    <t>Hawai‘i Island Total Anticipated DER and Hosting Capacity by Circuit (kW) - High Forecast</t>
  </si>
  <si>
    <t>Maui Island Total Anticipated DER and Hosting Capacity by Circuit (kW) - High Forecast</t>
  </si>
  <si>
    <t>Lana‘i Total Anticipated DER and Hosting Capacity by Circuit (kW) - High Forecast</t>
  </si>
  <si>
    <t>Moloka‘i Total Anticipated DER and Hosting Capacity by Circuit (kW) - High Forecast</t>
  </si>
  <si>
    <t xml:space="preserve"> Circuit</t>
  </si>
  <si>
    <t>O‘ahu Grid Needs Assessment - High Forecast</t>
  </si>
  <si>
    <t>Hawai‘i Island Grid Needs Assessment - High Forecast</t>
  </si>
  <si>
    <t>Maui Island Grid Needs Assessment - High Forecast</t>
  </si>
  <si>
    <t>Lana‘i Island Grid Needs Assessment - High Forecast</t>
  </si>
  <si>
    <t>Moloka‘i Island Grid Needs Assessment - High Forecast</t>
  </si>
  <si>
    <t>Grid Needs Assessment Summary - High Forecast</t>
  </si>
  <si>
    <t>Summary of Hosting Capacity Results - High Forecast</t>
  </si>
  <si>
    <t>Existing Hosting Capacity 
Satisfies Need 
(Analysis Not Required)</t>
  </si>
  <si>
    <t>Lana‘I Adjusted DER Growth - High Forecast</t>
  </si>
  <si>
    <t>Lana‘I Adjusted DER Growth by Circuit - High Forecast</t>
  </si>
  <si>
    <t>Summary of Hosting Capacity Results (All Islands) - High Forecast</t>
  </si>
  <si>
    <t>O‘ahu Hosting Capacity Analysis Results by Circuit - High Forecast</t>
  </si>
  <si>
    <t>Hawai‘i Island Hosting Capacity Analysis Results by Circuit - High Forecast</t>
  </si>
  <si>
    <t>Maui Island Hosting Capacity Analysis Results by Circuit - High Forecast</t>
  </si>
  <si>
    <t>Lana‘i Hosting Capacity Analysis Results by Circuit - High Forecast</t>
  </si>
  <si>
    <t>Moloka‘i Hosting Capacity Analysis Results by Circuit - High Forecast</t>
  </si>
  <si>
    <t>O‘ahu Total DER Growth by Circuit; Executed and Updated Hosting Capacity - High Forecast</t>
  </si>
  <si>
    <t>Hawai‘i Island Total DER Growth by Circuit; Executed and Updated Hosting Capacity - High Forecast</t>
  </si>
  <si>
    <t>Maui Total DER Growth by Circuit; Executed and Updated Hosting Capacity - High Forecast</t>
  </si>
  <si>
    <t>Lana‘i Total DER Growth by Circuit; Executed and Updated Hosting Capacity - High Forecast</t>
  </si>
  <si>
    <t>Moloka‘i Total DER Growth by Circuit; Executed and Updated Hosting Capacity - High Forecast</t>
  </si>
  <si>
    <t>Summary of Grid Needs Assessment Results (All Islands) - High Forecast</t>
  </si>
  <si>
    <t>O‘ahu Grid Needs Assessment Results by Circuit - High Forecast</t>
  </si>
  <si>
    <t>Hawai‘i Island Grid Needs Assessment Results by Circuit - High Forecast</t>
  </si>
  <si>
    <t>Maui Grid Needs Assessment Results by Circuit - High Forecast</t>
  </si>
  <si>
    <t>Lana‘i Grid Needs Assessment Results by Circuit - High Forecast</t>
  </si>
  <si>
    <t>Moloka‘i Grid Needs Assessment Results by Circuit - High Forecast</t>
  </si>
  <si>
    <t/>
  </si>
  <si>
    <t>2020-2021 Distribution DER Hosting Capacity Grid Needs High DER Forecast</t>
  </si>
  <si>
    <t>The Adjusted DER Growth shows the annual DER corporate forecast and the adjustments made to account for projects not included in the corporate forecast. Adjustments are included for CBRE Phase 2 small projects or pending known large projects (such as CBRE Phase 1, FIT, and large SIA (&gt; 250 kW)).  
The forecast is shown by system peak in kilowatts (kW) for years 2021-2025.</t>
  </si>
  <si>
    <t>The Adjusted DER Growth by Circuit shows the annual DER growth by circuit. 
The forecast is shown by circuit (or feeder) peak in kilowatts (kW) for years 2021-2025.</t>
  </si>
  <si>
    <t>These tables summarize the Hosting Capacity Results for all islands.</t>
  </si>
  <si>
    <t>WILIWILI 1</t>
  </si>
  <si>
    <t>Huelo</t>
  </si>
  <si>
    <t>Kauhikoa</t>
  </si>
  <si>
    <t>Kuau</t>
  </si>
  <si>
    <t>Kula</t>
  </si>
  <si>
    <t>Makawao</t>
  </si>
  <si>
    <t>Onehee</t>
  </si>
  <si>
    <t>Spreckelsville</t>
  </si>
  <si>
    <t>Install three 3ph line regulator</t>
  </si>
  <si>
    <t>Reconductor</t>
  </si>
  <si>
    <t>Kahului 4</t>
  </si>
  <si>
    <t>Kahului 5</t>
  </si>
  <si>
    <t>Kihei 4</t>
  </si>
  <si>
    <t>Lahaina 5</t>
  </si>
  <si>
    <t>Pukalani 1</t>
  </si>
  <si>
    <t>Waiinu 3</t>
  </si>
  <si>
    <t>Wailea 4</t>
  </si>
  <si>
    <t>Captain Cook</t>
  </si>
  <si>
    <t>Hawaiian Paradise Park 2</t>
  </si>
  <si>
    <t>Honokaa 2</t>
  </si>
  <si>
    <t>Huehue</t>
  </si>
  <si>
    <t>Kahaluu 1</t>
  </si>
  <si>
    <t>Kaloko 2</t>
  </si>
  <si>
    <t>Kapua 1</t>
  </si>
  <si>
    <t>Kaumana</t>
  </si>
  <si>
    <t>Kawaihae</t>
  </si>
  <si>
    <t>Komohana 1</t>
  </si>
  <si>
    <t>Kuakini 1</t>
  </si>
  <si>
    <t>Mauna Lani 2</t>
  </si>
  <si>
    <t>Puueo 2</t>
  </si>
  <si>
    <t>Waipunahina</t>
  </si>
  <si>
    <t>KAMILOIKI</t>
  </si>
  <si>
    <t>KAHALA 2 4KV</t>
  </si>
  <si>
    <t>WAIALUA 2</t>
  </si>
  <si>
    <t>KAHALA 1 4KV</t>
  </si>
  <si>
    <t>KEOLU 2</t>
  </si>
  <si>
    <t>KALAMA 1 4KV</t>
  </si>
  <si>
    <t>AIKAHI 1</t>
  </si>
  <si>
    <t>WAIALUA 3</t>
  </si>
  <si>
    <t>KUILIMA 2</t>
  </si>
  <si>
    <t>WOODLAWN 2</t>
  </si>
  <si>
    <t>PIIKOI 3</t>
  </si>
  <si>
    <t>MAKAHA 2</t>
  </si>
  <si>
    <t>MIKILUA 2</t>
  </si>
  <si>
    <t>PIIKOI 4</t>
  </si>
  <si>
    <t>AHI 2</t>
  </si>
  <si>
    <t>WAIMANALO BCH 1</t>
  </si>
  <si>
    <t>WAIALAE 1 4KV</t>
  </si>
  <si>
    <t>Circuit phase balancing and Install 3ph line regulator</t>
  </si>
  <si>
    <t>Circuit phase balancing, Install 3ph line regulator, Reconductoring</t>
  </si>
  <si>
    <t>Dynamic LTC</t>
  </si>
  <si>
    <t>Circuit phase balancing and partial 4kV-12kV conversion</t>
  </si>
  <si>
    <t>Reconductoring</t>
  </si>
  <si>
    <t>Circuit phase balancing, Install two 3ph line regulators, Reconductoring</t>
  </si>
  <si>
    <t>Install two 1ph line regulators</t>
  </si>
  <si>
    <t>Dynamic LTC, Install two 1ph line regulators, Reconductoring</t>
  </si>
  <si>
    <t>Voltage, transformer overloading</t>
  </si>
  <si>
    <t>Maui Island*</t>
  </si>
  <si>
    <t>The Grid Needs Assessment shows the grid needs identified for each circuit for the next 5 years (years 2021 through 2025). 
The Violation Type indicates whether a thermal and/or voltage violation triggers the grid need. The Operating Date indicates the date at which traditional infrastructure must be constructed and
energized, in advance of the forecasted grid need to maintain safety and reliability. The Traditional Solution lists the solution identified for mitigation. The Cost Estimate is the estimated cost (dollars) to provide traditional solution identified.</t>
  </si>
  <si>
    <t>This workbook presents the IGP Distribution DER Hosting Capacity Grid Needs Report Tables; the DER growth and the hosting capacity analysis results. The Scenarios worksheet describes the DGPV forecast that corresponds to each scenario.</t>
  </si>
  <si>
    <t>First Release of the Draft Distribution DER Hosting Capacity Grid Needs Report Tables from the August 2021 Update.
--Based on Corporate Forecast from March 2021</t>
  </si>
  <si>
    <t>Revised Draft Distribution DER Hosting Capacity Grid Needs Report Tables from the October 2021 Update.
--Based on Corporate Forecast from the August Update (submitted August 19, 2021). Includes the High DER forecast sensitivity.</t>
  </si>
  <si>
    <t>DR</t>
  </si>
  <si>
    <t>Demand Response</t>
  </si>
  <si>
    <t>EDR</t>
  </si>
  <si>
    <t>Emergency Demand Response</t>
  </si>
  <si>
    <t>Gross Load</t>
  </si>
  <si>
    <t>Load Without the Impacts of DER</t>
  </si>
  <si>
    <t>Megavolt-amperes. Unit of Apparent Power</t>
  </si>
  <si>
    <t>Net Load</t>
  </si>
  <si>
    <t>Underlying Load Plus the Impacts of DGPV, DBESS, EE, and EV, Load Layers</t>
  </si>
  <si>
    <t>Rating</t>
  </si>
  <si>
    <t>Represents the Assumed Power (MW) Produced in Every Hour</t>
  </si>
  <si>
    <t>Underlying Load</t>
  </si>
  <si>
    <t>Load based on customer-level sales forecast</t>
  </si>
  <si>
    <t>Service Requests</t>
  </si>
  <si>
    <t>Request for electrical service including location and estimated demand information</t>
  </si>
  <si>
    <t>Base Load</t>
  </si>
  <si>
    <t>Created using historical load data and serves as the basis for creating the location-based forecasts</t>
  </si>
  <si>
    <t>Historical Peak Demand</t>
  </si>
  <si>
    <t>Peak load determined using the historical data for the circuit or transformer</t>
  </si>
  <si>
    <t>CBRE Phase 2 Small Projects</t>
  </si>
  <si>
    <t>Community Based Renewable Energy Phase 2 small projects &lt; 250 kW</t>
  </si>
  <si>
    <t>Executed DER + Forecasted DER</t>
  </si>
  <si>
    <t>DER that has been installed and energized on the system</t>
  </si>
  <si>
    <t>Voltage Violation</t>
  </si>
  <si>
    <t>Circuit condition where voltage exceeds (low and/or high) tariff limits</t>
  </si>
  <si>
    <t>Conductor Overload Violation</t>
  </si>
  <si>
    <t>Circuit condition exceeding thermal rating of conductors</t>
  </si>
  <si>
    <t>LTC</t>
  </si>
  <si>
    <t>Load Tap Changer</t>
  </si>
  <si>
    <t>PPA</t>
  </si>
  <si>
    <t>Power Purchase Agreement</t>
  </si>
  <si>
    <t>The Total Anticipated DER is the sum of the Executed DER and the Adjusted DER Growth by Circuit. The Executed DER for each circuit is the aggregated program size (kW) of all executed DER programs on that circuit as of December 31, 2020. The Hosting Capacity (HC) by circuit is provided for comparison. The Existing HC is the current hosting capacity for each circuit. The Updated HC is the updated hosting capacity as a result of this analysis.
The Executed DER, Total Anticipated DER, and Hosting Capacity is shown by circuit (or feeder) in kilowatts (kW) for years 2021-2025.</t>
  </si>
  <si>
    <t>Distribution Planning Methodology</t>
  </si>
  <si>
    <t>https://www.hawaiianelectric.com/documents/clean_energy_hawaii/integrated_grid_planning/stakeholder_engagement/working_groups/distribution_planning/20200602_dpwg_distribution_planning_methodology.pdf</t>
  </si>
  <si>
    <t>Revised Draft IGP Inputs and Assumptions Document, August 3, 2021</t>
  </si>
  <si>
    <t>https://www.hawaiianelectric.com/documents/clean_energy_hawaii/integrated_grid_planning/20210803_heco_submittal_of_igp_inputs_and_assum_and_der_hosting_capacity.pdf</t>
  </si>
  <si>
    <t>Revised Draft IGP Inputs and Assumptions Document, August 19, 2021</t>
  </si>
  <si>
    <t>https://www.hawaiianelectric.com/documents/clean_energy_hawaii/integrated_grid_planning/stakeholder_engagement/working_groups/forecast_assumptions/20210819_heco_submittal_of_revised_igp_inputs_and_assumptions.pdf</t>
  </si>
  <si>
    <t>Install 1ph line regulator</t>
  </si>
  <si>
    <t>Reconductor and Install two 3ph line regulators</t>
  </si>
  <si>
    <t>Install 3ph line regulator, Reconductoring, new tie switch</t>
  </si>
  <si>
    <t>Step-down transformer upgrade</t>
  </si>
  <si>
    <t>Install two 3ph line regulator</t>
  </si>
  <si>
    <t>The Hosting Capacity Analysis Results by Circuit shows the Existing Hosting Capacity (HC) rating compared to the Total 2025 DER Forecast. The Total 2025 DER is the total anticipated DER in year 2025. Circuits with existing hosting capacity able to accommodate the Total 2025 DER are marked with an “X” in the Existing HC Satisfies Need column. Circuits with updated hosting capacity able to accommodate the Total 2025 DER without any modifications are marked with an “X” in the Updated HC (w/o Mods) Satisfies Need column. Circuits with updated hosting capacity and modifications (non-infrastructure investment solutions) able to
accommodate the Total 2025 DER are marked with an “X” in the Updated HC (w/ Mods) Satisfies Needs column. Circuits that require infrastructure investment solutions are marked with an "X" in the Solution Option Required column. Additional details for these circuits are shown in the Grid Needs Assessment (GNA) tables.
The Circuit Count provides a summary of the hosting caapcity results. The Hosting Capacity Increase (kW) is an estimate of the increase in hosting capacity due to the total updated hosting capacity available for all circuits as a result of this analysis.
The Total 2025 DER forecast and hosting capacity is shown by circuit (or feeder) in kilowatts (kW) for years 2021-2025.</t>
  </si>
  <si>
    <t>Distribution DER Hosting Capacity Grid Needs Report October 2021 Update</t>
  </si>
  <si>
    <t>https://www.hawaiianelectric.com/documents/clean_energy_hawaii/integrated_grid_planning/20211008_distribution_der_hosting_capacity_grid_needs_draft.pdf</t>
  </si>
  <si>
    <t>Distribution DER Hosting Capacity Grid Needs Report Tables October 8, 2021</t>
  </si>
  <si>
    <t>https://www.hawaiianelectric.com/documents/clean_energy_hawaii/integrated_grid_planning/Revised%202021-10-08%20Distribution%20DER%20Hosting%20Capacity%20Grid%20Needs%20High%20Forecast.xlsx</t>
  </si>
  <si>
    <t>Non-Infrastructure Investments</t>
  </si>
  <si>
    <t>These tables summarize the Grid Needs Assessment results for all islands.
Non-Infrastrucutre Investments indicate circuits where the solution is a modification to existing equipment (e.g. LTC settings change only). Infrastructure Investments indicate circuits where the solution requires infrastructure investments (e.g. circuit phase balancing, new line voltage regulator, etc).</t>
  </si>
  <si>
    <t>Adjusted DER Growth (kW)</t>
  </si>
  <si>
    <t>Distribution DER Hosting Capacity Grid Needs Report Tables from the November 2021 Update.
--Based on Corporate Forecast from the August Update (submitted August 19, 2021). Includes the High DER forecast sensitivity.
--Includes revisions since the October 2021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</si>
</sst>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0.0"/>
    <numFmt numFmtId="165" formatCode="mm/dd/yyyy"/>
  </numFmts>
  <fonts count="22" x14ac:knownFonts="1">
    <font>
      <sz val="11"/>
      <color theme="1"/>
      <name val="Calibri"/>
      <family val="2"/>
      <scheme val="minor"/>
    </font>
    <font>
      <sz val="11"/>
      <name val="Calibri"/>
      <family val="2"/>
      <scheme val="minor"/>
    </font>
    <font>
      <b/>
      <sz val="11"/>
      <color theme="0"/>
      <name val="Calibri"/>
      <family val="2"/>
      <scheme val="minor"/>
    </font>
    <font>
      <u/>
      <sz val="11"/>
      <color theme="10"/>
      <name val="Calibri"/>
      <family val="2"/>
      <scheme val="minor"/>
    </font>
    <font>
      <sz val="11"/>
      <color rgb="FFFF0000"/>
      <name val="Calibri"/>
      <family val="2"/>
      <scheme val="minor"/>
    </font>
    <font>
      <sz val="11"/>
      <color theme="1"/>
      <name val="Arial Nova"/>
      <family val="2"/>
    </font>
    <font>
      <b/>
      <sz val="12"/>
      <color theme="0"/>
      <name val="Arial Nova"/>
      <family val="2"/>
    </font>
    <font>
      <sz val="11"/>
      <color theme="0"/>
      <name val="Arial Nova"/>
      <family val="2"/>
    </font>
    <font>
      <sz val="11"/>
      <color rgb="FFFF0000"/>
      <name val="Arial Nova"/>
      <family val="2"/>
    </font>
    <font>
      <b/>
      <sz val="11"/>
      <color theme="0"/>
      <name val="Arial Nova"/>
      <family val="2"/>
    </font>
    <font>
      <sz val="11"/>
      <name val="Arial Nova"/>
      <family val="2"/>
    </font>
    <font>
      <u/>
      <sz val="11"/>
      <color theme="10"/>
      <name val="Arial Nova"/>
      <family val="2"/>
    </font>
    <font>
      <u/>
      <sz val="10"/>
      <color theme="10"/>
      <name val="Calibri"/>
      <family val="2"/>
      <scheme val="minor"/>
    </font>
    <font>
      <u/>
      <sz val="14"/>
      <color theme="10"/>
      <name val="Arial Nova"/>
      <family val="2"/>
    </font>
    <font>
      <sz val="10"/>
      <color theme="1"/>
      <name val="Arial Nova"/>
      <family val="2"/>
    </font>
    <font>
      <b/>
      <sz val="11"/>
      <color theme="4"/>
      <name val="Arial Nova"/>
      <family val="2"/>
    </font>
    <font>
      <b/>
      <sz val="11"/>
      <color rgb="FF00B050"/>
      <name val="Arial Nova"/>
      <family val="2"/>
    </font>
    <font>
      <b/>
      <sz val="14"/>
      <name val="Arial Nova"/>
      <family val="2"/>
    </font>
    <font>
      <u/>
      <sz val="11"/>
      <color rgb="FF0563C1"/>
      <name val="Arial Nova"/>
      <family val="2"/>
    </font>
    <font>
      <b/>
      <vertAlign val="subscript"/>
      <sz val="11"/>
      <color theme="0"/>
      <name val="Calibri"/>
      <family val="2"/>
      <scheme val="minor"/>
    </font>
    <font>
      <sz val="8"/>
      <name val="Calibri"/>
      <family val="2"/>
      <scheme val="minor"/>
    </font>
    <font>
      <u/>
      <sz val="10"/>
      <color theme="10"/>
      <name val="Arial Nova"/>
      <family val="2"/>
    </font>
  </fonts>
  <fills count="17">
    <fill>
      <patternFill patternType="none"/>
    </fill>
    <fill>
      <patternFill patternType="gray125"/>
    </fill>
    <fill>
      <patternFill patternType="solid">
        <fgColor rgb="FF684571"/>
        <bgColor indexed="64"/>
      </patternFill>
    </fill>
    <fill>
      <patternFill patternType="solid">
        <fgColor rgb="FF37246B"/>
        <bgColor indexed="64"/>
      </patternFill>
    </fill>
    <fill>
      <patternFill patternType="solid">
        <fgColor rgb="FFFFC000"/>
        <bgColor indexed="64"/>
      </patternFill>
    </fill>
    <fill>
      <patternFill patternType="solid">
        <fgColor rgb="FF002060"/>
        <bgColor indexed="64"/>
      </patternFill>
    </fill>
    <fill>
      <patternFill patternType="solid">
        <fgColor rgb="FF81A541"/>
        <bgColor indexed="64"/>
      </patternFill>
    </fill>
    <fill>
      <patternFill patternType="solid">
        <fgColor rgb="FF1CAAB8"/>
        <bgColor indexed="64"/>
      </patternFill>
    </fill>
    <fill>
      <patternFill patternType="solid">
        <fgColor theme="0"/>
        <bgColor indexed="64"/>
      </patternFill>
    </fill>
    <fill>
      <patternFill patternType="solid">
        <fgColor theme="2"/>
        <bgColor indexed="64"/>
      </patternFill>
    </fill>
    <fill>
      <patternFill patternType="solid">
        <fgColor rgb="FF330072"/>
        <bgColor indexed="64"/>
      </patternFill>
    </fill>
    <fill>
      <patternFill patternType="solid">
        <fgColor rgb="FFCC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2" tint="-9.9978637043366805E-2"/>
        <bgColor indexed="64"/>
      </patternFill>
    </fill>
    <fill>
      <patternFill patternType="solid">
        <fgColor theme="6" tint="0.79998168889431442"/>
        <bgColor indexed="64"/>
      </patternFill>
    </fill>
  </fills>
  <borders count="35">
    <border>
      <left/>
      <right/>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right/>
      <top/>
      <bottom style="medium">
        <color theme="0" tint="-4.9989318521683403E-2"/>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top style="medium">
        <color theme="0" tint="-4.9989318521683403E-2"/>
      </top>
      <bottom/>
      <diagonal/>
    </border>
    <border>
      <left style="medium">
        <color theme="0"/>
      </left>
      <right/>
      <top style="medium">
        <color theme="0"/>
      </top>
      <bottom style="medium">
        <color theme="0"/>
      </bottom>
      <diagonal/>
    </border>
    <border>
      <left style="medium">
        <color theme="0"/>
      </left>
      <right style="medium">
        <color theme="0"/>
      </right>
      <top style="medium">
        <color theme="0"/>
      </top>
      <bottom/>
      <diagonal/>
    </border>
    <border>
      <left/>
      <right/>
      <top style="medium">
        <color theme="0"/>
      </top>
      <bottom style="medium">
        <color theme="0"/>
      </bottom>
      <diagonal/>
    </border>
    <border>
      <left style="medium">
        <color theme="0"/>
      </left>
      <right style="medium">
        <color theme="0"/>
      </right>
      <top/>
      <bottom/>
      <diagonal/>
    </border>
    <border>
      <left style="medium">
        <color theme="2"/>
      </left>
      <right style="medium">
        <color theme="2"/>
      </right>
      <top style="medium">
        <color theme="2"/>
      </top>
      <bottom style="medium">
        <color theme="2"/>
      </bottom>
      <diagonal/>
    </border>
    <border>
      <left style="medium">
        <color theme="2"/>
      </left>
      <right/>
      <top style="medium">
        <color theme="2"/>
      </top>
      <bottom style="medium">
        <color theme="2"/>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medium">
        <color theme="0" tint="-4.9989318521683403E-2"/>
      </left>
      <right/>
      <top style="medium">
        <color theme="0" tint="-4.9989318521683403E-2"/>
      </top>
      <bottom style="medium">
        <color theme="0" tint="-4.9989318521683403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bottom style="medium">
        <color rgb="FF330072"/>
      </bottom>
      <diagonal/>
    </border>
    <border>
      <left style="medium">
        <color theme="0" tint="-4.9989318521683403E-2"/>
      </left>
      <right/>
      <top style="medium">
        <color theme="0" tint="-4.9989318521683403E-2"/>
      </top>
      <bottom style="medium">
        <color theme="0"/>
      </bottom>
      <diagonal/>
    </border>
    <border>
      <left style="medium">
        <color theme="0"/>
      </left>
      <right style="medium">
        <color theme="0"/>
      </right>
      <top/>
      <bottom style="medium">
        <color theme="0"/>
      </bottom>
      <diagonal/>
    </border>
    <border>
      <left style="medium">
        <color theme="0"/>
      </left>
      <right style="medium">
        <color theme="0"/>
      </right>
      <top/>
      <bottom style="thin">
        <color theme="1"/>
      </bottom>
      <diagonal/>
    </border>
    <border>
      <left/>
      <right style="thin">
        <color theme="0"/>
      </right>
      <top/>
      <bottom style="medium">
        <color theme="2"/>
      </bottom>
      <diagonal/>
    </border>
    <border>
      <left style="thin">
        <color theme="0"/>
      </left>
      <right/>
      <top style="thin">
        <color theme="0"/>
      </top>
      <bottom style="medium">
        <color theme="2"/>
      </bottom>
      <diagonal/>
    </border>
    <border>
      <left/>
      <right/>
      <top style="thin">
        <color theme="0"/>
      </top>
      <bottom style="medium">
        <color theme="2"/>
      </bottom>
      <diagonal/>
    </border>
    <border>
      <left/>
      <right style="thin">
        <color theme="0"/>
      </right>
      <top style="thin">
        <color theme="0"/>
      </top>
      <bottom style="medium">
        <color theme="2"/>
      </bottom>
      <diagonal/>
    </border>
    <border>
      <left style="thin">
        <color theme="0"/>
      </left>
      <right/>
      <top/>
      <bottom/>
      <diagonal/>
    </border>
    <border>
      <left style="thin">
        <color theme="0"/>
      </left>
      <right style="thin">
        <color theme="0"/>
      </right>
      <top style="thin">
        <color theme="0"/>
      </top>
      <bottom style="medium">
        <color theme="2"/>
      </bottom>
      <diagonal/>
    </border>
    <border>
      <left style="thin">
        <color theme="0"/>
      </left>
      <right style="thin">
        <color theme="0"/>
      </right>
      <top/>
      <bottom style="medium">
        <color theme="2"/>
      </bottom>
      <diagonal/>
    </border>
  </borders>
  <cellStyleXfs count="2">
    <xf numFmtId="0" fontId="0" fillId="0" borderId="0"/>
    <xf numFmtId="0" fontId="3" fillId="0" borderId="0" applyNumberFormat="0" applyFill="0" applyBorder="0" applyAlignment="0" applyProtection="0"/>
  </cellStyleXfs>
  <cellXfs count="159">
    <xf numFmtId="0" fontId="0" fillId="0" borderId="0" xfId="0"/>
    <xf numFmtId="0" fontId="0" fillId="0" borderId="0" xfId="0" applyAlignment="1">
      <alignment horizontal="center"/>
    </xf>
    <xf numFmtId="3" fontId="0" fillId="0" borderId="0" xfId="0" applyNumberFormat="1" applyAlignment="1">
      <alignment horizontal="center"/>
    </xf>
    <xf numFmtId="0" fontId="0" fillId="0" borderId="0" xfId="0" applyFill="1" applyAlignment="1">
      <alignment horizontal="center"/>
    </xf>
    <xf numFmtId="3" fontId="0" fillId="0" borderId="0" xfId="0" applyNumberFormat="1"/>
    <xf numFmtId="38" fontId="0" fillId="0" borderId="0" xfId="0" applyNumberFormat="1"/>
    <xf numFmtId="3" fontId="0" fillId="0" borderId="0" xfId="0" applyNumberFormat="1" applyFill="1"/>
    <xf numFmtId="0" fontId="5" fillId="9" borderId="0" xfId="0" applyFont="1" applyFill="1"/>
    <xf numFmtId="0" fontId="0" fillId="9" borderId="0" xfId="0" applyFill="1"/>
    <xf numFmtId="0" fontId="6" fillId="9" borderId="0" xfId="0" applyFont="1" applyFill="1"/>
    <xf numFmtId="0" fontId="7" fillId="9" borderId="0" xfId="0" applyFont="1" applyFill="1"/>
    <xf numFmtId="0" fontId="9" fillId="9" borderId="0" xfId="0" applyFont="1" applyFill="1"/>
    <xf numFmtId="0" fontId="10" fillId="9" borderId="0" xfId="0" applyFont="1" applyFill="1"/>
    <xf numFmtId="0" fontId="9" fillId="11" borderId="11" xfId="0" applyFont="1" applyFill="1" applyBorder="1" applyAlignment="1">
      <alignment horizontal="center"/>
    </xf>
    <xf numFmtId="14" fontId="5" fillId="12" borderId="11" xfId="0" applyNumberFormat="1" applyFont="1" applyFill="1" applyBorder="1" applyAlignment="1">
      <alignment horizontal="center"/>
    </xf>
    <xf numFmtId="164" fontId="5" fillId="12" borderId="11" xfId="0" applyNumberFormat="1" applyFont="1" applyFill="1" applyBorder="1" applyAlignment="1">
      <alignment horizontal="center"/>
    </xf>
    <xf numFmtId="0" fontId="10" fillId="9" borderId="0" xfId="0" applyFont="1" applyFill="1" applyAlignment="1">
      <alignment horizontal="left"/>
    </xf>
    <xf numFmtId="0" fontId="10" fillId="9" borderId="0" xfId="0" applyFont="1" applyFill="1" applyAlignment="1">
      <alignment wrapText="1"/>
    </xf>
    <xf numFmtId="0" fontId="10" fillId="9" borderId="0" xfId="0" applyFont="1" applyFill="1" applyAlignment="1">
      <alignment horizontal="left" wrapText="1"/>
    </xf>
    <xf numFmtId="0" fontId="9" fillId="11" borderId="13" xfId="0" applyFont="1" applyFill="1" applyBorder="1" applyAlignment="1">
      <alignment horizontal="center"/>
    </xf>
    <xf numFmtId="0" fontId="9" fillId="11" borderId="14" xfId="0" applyFont="1" applyFill="1" applyBorder="1" applyAlignment="1">
      <alignment horizontal="center"/>
    </xf>
    <xf numFmtId="0" fontId="11" fillId="13" borderId="15" xfId="1" quotePrefix="1" applyFont="1" applyFill="1" applyBorder="1" applyAlignment="1">
      <alignment horizontal="left"/>
    </xf>
    <xf numFmtId="0" fontId="9" fillId="14" borderId="16" xfId="0" applyFont="1" applyFill="1" applyBorder="1" applyAlignment="1">
      <alignment horizontal="center" vertical="center" wrapText="1"/>
    </xf>
    <xf numFmtId="0" fontId="10" fillId="13" borderId="11" xfId="0" applyFont="1" applyFill="1" applyBorder="1" applyAlignment="1">
      <alignment wrapText="1"/>
    </xf>
    <xf numFmtId="0" fontId="9" fillId="14" borderId="11" xfId="0" applyFont="1" applyFill="1" applyBorder="1" applyAlignment="1">
      <alignment horizontal="center" vertical="center" wrapText="1"/>
    </xf>
    <xf numFmtId="0" fontId="10" fillId="13" borderId="17" xfId="0" applyFont="1" applyFill="1" applyBorder="1" applyAlignment="1">
      <alignment horizontal="left"/>
    </xf>
    <xf numFmtId="0" fontId="10" fillId="12" borderId="11" xfId="0" applyFont="1" applyFill="1" applyBorder="1" applyAlignment="1">
      <alignment wrapText="1"/>
    </xf>
    <xf numFmtId="0" fontId="13" fillId="9" borderId="0" xfId="1" applyFont="1" applyFill="1" applyAlignment="1">
      <alignment horizontal="left"/>
    </xf>
    <xf numFmtId="0" fontId="6" fillId="11" borderId="0" xfId="0" applyFont="1" applyFill="1"/>
    <xf numFmtId="0" fontId="5" fillId="8" borderId="19" xfId="0" applyFont="1" applyFill="1" applyBorder="1" applyAlignment="1">
      <alignment horizontal="left"/>
    </xf>
    <xf numFmtId="0" fontId="5" fillId="8" borderId="19" xfId="0" applyFont="1" applyFill="1" applyBorder="1" applyAlignment="1">
      <alignment wrapText="1"/>
    </xf>
    <xf numFmtId="0" fontId="10" fillId="8" borderId="19" xfId="0" applyFont="1" applyFill="1" applyBorder="1" applyAlignment="1">
      <alignment horizontal="left"/>
    </xf>
    <xf numFmtId="0" fontId="10" fillId="8" borderId="19" xfId="0" applyFont="1" applyFill="1" applyBorder="1" applyAlignment="1">
      <alignment horizontal="left" wrapText="1"/>
    </xf>
    <xf numFmtId="0" fontId="10" fillId="8" borderId="19" xfId="0" applyFont="1" applyFill="1" applyBorder="1" applyAlignment="1">
      <alignment wrapText="1"/>
    </xf>
    <xf numFmtId="0" fontId="10" fillId="8" borderId="20" xfId="0" applyFont="1" applyFill="1" applyBorder="1" applyAlignment="1">
      <alignment horizontal="left" wrapText="1"/>
    </xf>
    <xf numFmtId="0" fontId="10" fillId="8" borderId="20" xfId="0" applyFont="1" applyFill="1" applyBorder="1" applyAlignment="1">
      <alignment wrapText="1"/>
    </xf>
    <xf numFmtId="0" fontId="9" fillId="11" borderId="21" xfId="0" applyFont="1" applyFill="1" applyBorder="1"/>
    <xf numFmtId="0" fontId="0" fillId="16" borderId="0" xfId="0" applyFill="1"/>
    <xf numFmtId="0" fontId="9" fillId="10" borderId="5" xfId="0" applyFont="1" applyFill="1" applyBorder="1" applyAlignment="1">
      <alignment horizontal="center"/>
    </xf>
    <xf numFmtId="0" fontId="9" fillId="10" borderId="6" xfId="0" applyFont="1" applyFill="1" applyBorder="1" applyAlignment="1">
      <alignment horizontal="center"/>
    </xf>
    <xf numFmtId="0" fontId="5" fillId="8" borderId="23" xfId="0" applyFont="1" applyFill="1" applyBorder="1" applyAlignment="1">
      <alignment horizontal="center"/>
    </xf>
    <xf numFmtId="0" fontId="5" fillId="8" borderId="23" xfId="0" applyFont="1" applyFill="1" applyBorder="1" applyAlignment="1">
      <alignment wrapText="1"/>
    </xf>
    <xf numFmtId="0" fontId="5" fillId="9" borderId="23" xfId="0" applyFont="1" applyFill="1" applyBorder="1" applyAlignment="1">
      <alignment horizontal="center" vertical="center" wrapText="1"/>
    </xf>
    <xf numFmtId="0" fontId="15" fillId="8" borderId="23"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7" fillId="9" borderId="24" xfId="0" applyFont="1" applyFill="1" applyBorder="1"/>
    <xf numFmtId="0" fontId="0" fillId="9" borderId="24" xfId="0" applyFill="1" applyBorder="1"/>
    <xf numFmtId="165" fontId="1" fillId="8" borderId="19" xfId="0" applyNumberFormat="1" applyFont="1" applyFill="1" applyBorder="1"/>
    <xf numFmtId="164" fontId="1" fillId="8" borderId="19" xfId="0" applyNumberFormat="1" applyFont="1" applyFill="1" applyBorder="1"/>
    <xf numFmtId="0" fontId="0" fillId="9" borderId="0" xfId="0" applyFill="1" applyAlignment="1">
      <alignment wrapText="1"/>
    </xf>
    <xf numFmtId="0" fontId="12" fillId="9" borderId="0" xfId="1" applyFont="1" applyFill="1" applyBorder="1" applyAlignment="1"/>
    <xf numFmtId="0" fontId="10" fillId="12" borderId="15" xfId="0" applyFont="1" applyFill="1" applyBorder="1" applyAlignment="1"/>
    <xf numFmtId="0" fontId="10" fillId="13" borderId="15" xfId="0" applyFont="1" applyFill="1" applyBorder="1" applyAlignment="1"/>
    <xf numFmtId="14" fontId="5" fillId="15" borderId="11" xfId="0" applyNumberFormat="1" applyFont="1" applyFill="1" applyBorder="1" applyAlignment="1">
      <alignment horizontal="center"/>
    </xf>
    <xf numFmtId="164" fontId="5" fillId="15" borderId="11" xfId="0" applyNumberFormat="1" applyFont="1" applyFill="1" applyBorder="1" applyAlignment="1">
      <alignment horizontal="center"/>
    </xf>
    <xf numFmtId="0" fontId="9" fillId="11" borderId="25" xfId="0" applyFont="1" applyFill="1" applyBorder="1" applyAlignment="1">
      <alignment horizontal="left"/>
    </xf>
    <xf numFmtId="0" fontId="18" fillId="12" borderId="15" xfId="0" applyFont="1" applyFill="1" applyBorder="1" applyAlignment="1"/>
    <xf numFmtId="0" fontId="18" fillId="13" borderId="15" xfId="0" applyFont="1" applyFill="1" applyBorder="1" applyAlignment="1"/>
    <xf numFmtId="0" fontId="6" fillId="10" borderId="0" xfId="0" applyFont="1" applyFill="1" applyAlignment="1">
      <alignment horizontal="center" vertical="center"/>
    </xf>
    <xf numFmtId="0" fontId="2" fillId="10" borderId="7" xfId="0" applyFont="1" applyFill="1" applyBorder="1" applyAlignment="1">
      <alignment horizontal="center"/>
    </xf>
    <xf numFmtId="0" fontId="2" fillId="10" borderId="6" xfId="0" applyFont="1" applyFill="1" applyBorder="1" applyAlignment="1">
      <alignment horizontal="center" wrapText="1"/>
    </xf>
    <xf numFmtId="0" fontId="2" fillId="10" borderId="0" xfId="0" applyFont="1" applyFill="1" applyAlignment="1">
      <alignment horizontal="center" wrapText="1"/>
    </xf>
    <xf numFmtId="0" fontId="2" fillId="10" borderId="1" xfId="0" applyFont="1" applyFill="1" applyBorder="1"/>
    <xf numFmtId="0" fontId="2" fillId="10" borderId="6" xfId="0" applyFont="1" applyFill="1" applyBorder="1" applyAlignment="1">
      <alignment horizontal="center"/>
    </xf>
    <xf numFmtId="0" fontId="2" fillId="10" borderId="0" xfId="0" applyFont="1" applyFill="1" applyAlignment="1">
      <alignment horizontal="center"/>
    </xf>
    <xf numFmtId="3" fontId="1" fillId="8" borderId="19" xfId="0" applyNumberFormat="1" applyFont="1" applyFill="1" applyBorder="1"/>
    <xf numFmtId="3" fontId="1" fillId="8" borderId="19" xfId="0" applyNumberFormat="1" applyFont="1" applyFill="1" applyBorder="1" applyAlignment="1">
      <alignment horizontal="center"/>
    </xf>
    <xf numFmtId="0" fontId="1" fillId="8" borderId="19" xfId="0" applyNumberFormat="1" applyFont="1" applyFill="1" applyBorder="1" applyAlignment="1">
      <alignment horizontal="center"/>
    </xf>
    <xf numFmtId="14" fontId="2" fillId="10" borderId="0" xfId="0" applyNumberFormat="1" applyFont="1" applyFill="1" applyAlignment="1">
      <alignment horizontal="left"/>
    </xf>
    <xf numFmtId="0" fontId="2" fillId="10" borderId="1" xfId="0" applyFont="1" applyFill="1" applyBorder="1" applyAlignment="1">
      <alignment horizontal="left"/>
    </xf>
    <xf numFmtId="14" fontId="2" fillId="10" borderId="0" xfId="0" applyNumberFormat="1" applyFont="1" applyFill="1" applyAlignment="1">
      <alignment wrapText="1"/>
    </xf>
    <xf numFmtId="49" fontId="2" fillId="10" borderId="0" xfId="0" applyNumberFormat="1" applyFont="1" applyFill="1" applyAlignment="1">
      <alignment wrapText="1"/>
    </xf>
    <xf numFmtId="49" fontId="2" fillId="10" borderId="0" xfId="0" applyNumberFormat="1" applyFont="1" applyFill="1" applyAlignment="1">
      <alignment horizontal="center" wrapText="1"/>
    </xf>
    <xf numFmtId="1" fontId="1" fillId="8" borderId="19" xfId="0" applyNumberFormat="1" applyFont="1" applyFill="1" applyBorder="1"/>
    <xf numFmtId="14" fontId="2" fillId="10" borderId="1" xfId="0" applyNumberFormat="1" applyFont="1" applyFill="1" applyBorder="1"/>
    <xf numFmtId="14" fontId="2" fillId="10" borderId="28" xfId="0" applyNumberFormat="1" applyFont="1" applyFill="1" applyBorder="1"/>
    <xf numFmtId="49" fontId="2" fillId="10" borderId="29" xfId="0" applyNumberFormat="1" applyFont="1" applyFill="1" applyBorder="1" applyAlignment="1">
      <alignment horizontal="center"/>
    </xf>
    <xf numFmtId="49" fontId="2" fillId="10" borderId="30" xfId="0" applyNumberFormat="1" applyFont="1" applyFill="1" applyBorder="1" applyAlignment="1">
      <alignment horizontal="center"/>
    </xf>
    <xf numFmtId="49" fontId="2" fillId="10" borderId="31" xfId="0" applyNumberFormat="1" applyFont="1" applyFill="1" applyBorder="1" applyAlignment="1">
      <alignment horizontal="center"/>
    </xf>
    <xf numFmtId="49" fontId="2" fillId="10" borderId="28" xfId="0" applyNumberFormat="1" applyFont="1" applyFill="1" applyBorder="1" applyAlignment="1">
      <alignment horizontal="center"/>
    </xf>
    <xf numFmtId="42" fontId="1" fillId="8" borderId="19" xfId="0" applyNumberFormat="1" applyFont="1" applyFill="1" applyBorder="1"/>
    <xf numFmtId="49" fontId="2" fillId="10" borderId="33" xfId="0" applyNumberFormat="1" applyFont="1" applyFill="1" applyBorder="1" applyAlignment="1">
      <alignment horizontal="center"/>
    </xf>
    <xf numFmtId="49" fontId="2" fillId="10" borderId="28" xfId="0" applyNumberFormat="1" applyFont="1" applyFill="1" applyBorder="1" applyAlignment="1">
      <alignment horizontal="left"/>
    </xf>
    <xf numFmtId="0" fontId="8" fillId="9" borderId="0" xfId="0" applyFont="1" applyFill="1" applyBorder="1" applyAlignment="1">
      <alignment vertical="center" wrapText="1"/>
    </xf>
    <xf numFmtId="49" fontId="2" fillId="10" borderId="29" xfId="0" applyNumberFormat="1" applyFont="1" applyFill="1" applyBorder="1" applyAlignment="1">
      <alignment horizontal="left"/>
    </xf>
    <xf numFmtId="49" fontId="2" fillId="10" borderId="33" xfId="0" applyNumberFormat="1" applyFont="1" applyFill="1" applyBorder="1" applyAlignment="1">
      <alignment horizontal="left"/>
    </xf>
    <xf numFmtId="0" fontId="1" fillId="8" borderId="19" xfId="0" applyNumberFormat="1" applyFont="1" applyFill="1" applyBorder="1" applyAlignment="1">
      <alignment horizontal="left"/>
    </xf>
    <xf numFmtId="49" fontId="2" fillId="10" borderId="30" xfId="0" applyNumberFormat="1" applyFont="1" applyFill="1" applyBorder="1" applyAlignment="1">
      <alignment horizontal="left"/>
    </xf>
    <xf numFmtId="0" fontId="2" fillId="10" borderId="0" xfId="0" applyFont="1" applyFill="1"/>
    <xf numFmtId="0" fontId="2" fillId="10" borderId="5" xfId="0" applyFont="1" applyFill="1" applyBorder="1" applyAlignment="1">
      <alignment horizontal="center" wrapText="1"/>
    </xf>
    <xf numFmtId="0" fontId="2" fillId="10" borderId="1" xfId="0" applyFont="1" applyFill="1" applyBorder="1" applyAlignment="1">
      <alignment horizontal="center" wrapText="1"/>
    </xf>
    <xf numFmtId="0" fontId="2" fillId="10" borderId="4" xfId="0" applyFont="1" applyFill="1" applyBorder="1" applyAlignment="1">
      <alignment horizontal="center" wrapText="1"/>
    </xf>
    <xf numFmtId="14" fontId="2" fillId="10" borderId="0" xfId="0" applyNumberFormat="1" applyFont="1" applyFill="1" applyAlignment="1">
      <alignment horizontal="left" wrapText="1"/>
    </xf>
    <xf numFmtId="1" fontId="0" fillId="0" borderId="0" xfId="0" applyNumberFormat="1" applyAlignment="1">
      <alignment horizontal="center"/>
    </xf>
    <xf numFmtId="9" fontId="0" fillId="0" borderId="0" xfId="0" applyNumberFormat="1" applyAlignment="1">
      <alignment horizontal="center"/>
    </xf>
    <xf numFmtId="0" fontId="4" fillId="9" borderId="0" xfId="0" applyFont="1" applyFill="1"/>
    <xf numFmtId="0" fontId="0" fillId="0" borderId="0" xfId="0" applyFill="1" applyAlignment="1">
      <alignment wrapText="1"/>
    </xf>
    <xf numFmtId="0" fontId="0" fillId="0" borderId="0" xfId="0" applyFill="1"/>
    <xf numFmtId="42" fontId="1" fillId="0" borderId="19" xfId="0" applyNumberFormat="1" applyFont="1" applyFill="1" applyBorder="1"/>
    <xf numFmtId="3" fontId="0" fillId="0" borderId="0" xfId="0" applyNumberFormat="1" applyFill="1" applyAlignment="1">
      <alignment horizontal="center"/>
    </xf>
    <xf numFmtId="0" fontId="1" fillId="0" borderId="19" xfId="0" applyNumberFormat="1" applyFont="1" applyFill="1" applyBorder="1"/>
    <xf numFmtId="3" fontId="1" fillId="0" borderId="19" xfId="0" applyNumberFormat="1" applyFont="1" applyFill="1" applyBorder="1"/>
    <xf numFmtId="1" fontId="0" fillId="0" borderId="0" xfId="0" applyNumberFormat="1" applyFill="1" applyAlignment="1">
      <alignment wrapText="1"/>
    </xf>
    <xf numFmtId="1" fontId="0" fillId="0" borderId="0" xfId="0" applyNumberFormat="1" applyFill="1"/>
    <xf numFmtId="0" fontId="5" fillId="0" borderId="19" xfId="0" applyFont="1" applyBorder="1"/>
    <xf numFmtId="0" fontId="10" fillId="0" borderId="19" xfId="0" applyFont="1" applyBorder="1" applyAlignment="1">
      <alignment wrapText="1"/>
    </xf>
    <xf numFmtId="0" fontId="14" fillId="8" borderId="13" xfId="0" applyFont="1" applyFill="1" applyBorder="1"/>
    <xf numFmtId="0" fontId="21" fillId="8" borderId="14" xfId="1" applyFont="1" applyFill="1" applyBorder="1" applyAlignment="1"/>
    <xf numFmtId="0" fontId="14" fillId="16" borderId="21" xfId="0" applyFont="1" applyFill="1" applyBorder="1"/>
    <xf numFmtId="0" fontId="10" fillId="9" borderId="0" xfId="0" applyFont="1" applyFill="1" applyAlignment="1">
      <alignment horizontal="left"/>
    </xf>
    <xf numFmtId="165" fontId="1" fillId="0" borderId="19" xfId="0" applyNumberFormat="1" applyFont="1" applyFill="1" applyBorder="1"/>
    <xf numFmtId="3" fontId="1" fillId="0" borderId="19"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19" xfId="0" applyNumberFormat="1" applyFont="1" applyFill="1" applyBorder="1" applyAlignment="1">
      <alignment horizontal="left"/>
    </xf>
    <xf numFmtId="0" fontId="12" fillId="15" borderId="22" xfId="1" applyFont="1" applyFill="1" applyBorder="1" applyAlignment="1"/>
    <xf numFmtId="0" fontId="12" fillId="8" borderId="14" xfId="1" applyFont="1" applyFill="1" applyBorder="1" applyAlignment="1"/>
    <xf numFmtId="49" fontId="2" fillId="10" borderId="0" xfId="0" applyNumberFormat="1" applyFont="1" applyFill="1" applyAlignment="1">
      <alignment horizontal="center"/>
    </xf>
    <xf numFmtId="0" fontId="9" fillId="6" borderId="16"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5" fillId="12" borderId="11" xfId="0" applyFont="1" applyFill="1" applyBorder="1" applyAlignment="1">
      <alignment horizontal="left" wrapText="1"/>
    </xf>
    <xf numFmtId="0" fontId="5" fillId="12" borderId="11" xfId="0" applyFont="1" applyFill="1" applyBorder="1" applyAlignment="1">
      <alignment horizontal="left"/>
    </xf>
    <xf numFmtId="0" fontId="9" fillId="2" borderId="16"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6" fillId="10" borderId="12" xfId="0" applyFont="1" applyFill="1" applyBorder="1" applyAlignment="1">
      <alignment horizontal="left"/>
    </xf>
    <xf numFmtId="0" fontId="10" fillId="9" borderId="0" xfId="0" applyFont="1" applyFill="1" applyAlignment="1">
      <alignment horizontal="left"/>
    </xf>
    <xf numFmtId="0" fontId="10" fillId="9" borderId="0" xfId="0" applyFont="1" applyFill="1" applyAlignment="1">
      <alignment horizontal="left" wrapText="1"/>
    </xf>
    <xf numFmtId="0" fontId="6" fillId="3" borderId="0" xfId="0" applyFont="1" applyFill="1" applyAlignment="1">
      <alignment horizontal="left"/>
    </xf>
    <xf numFmtId="0" fontId="5" fillId="9" borderId="0" xfId="0" applyFont="1" applyFill="1" applyAlignment="1">
      <alignment horizontal="left" wrapText="1"/>
    </xf>
    <xf numFmtId="0" fontId="6" fillId="10" borderId="10" xfId="0" applyFont="1" applyFill="1" applyBorder="1" applyAlignment="1">
      <alignment horizontal="left"/>
    </xf>
    <xf numFmtId="0" fontId="9" fillId="11" borderId="11" xfId="0" applyFont="1" applyFill="1" applyBorder="1" applyAlignment="1">
      <alignment horizontal="left"/>
    </xf>
    <xf numFmtId="0" fontId="5" fillId="15" borderId="11" xfId="0" applyFont="1" applyFill="1" applyBorder="1" applyAlignment="1">
      <alignment horizontal="left" wrapText="1"/>
    </xf>
    <xf numFmtId="0" fontId="6" fillId="10" borderId="0" xfId="0" applyFont="1" applyFill="1" applyAlignment="1">
      <alignment horizontal="left"/>
    </xf>
    <xf numFmtId="0" fontId="10" fillId="9" borderId="0" xfId="0" applyFont="1" applyFill="1" applyBorder="1" applyAlignment="1">
      <alignment horizontal="left" vertical="center" wrapText="1"/>
    </xf>
    <xf numFmtId="0" fontId="2" fillId="10" borderId="2" xfId="0" applyFont="1" applyFill="1" applyBorder="1" applyAlignment="1">
      <alignment horizontal="center"/>
    </xf>
    <xf numFmtId="0" fontId="2" fillId="10" borderId="3" xfId="0" applyFont="1" applyFill="1" applyBorder="1" applyAlignment="1">
      <alignment horizontal="center"/>
    </xf>
    <xf numFmtId="0" fontId="2" fillId="10" borderId="7" xfId="0" applyFont="1" applyFill="1" applyBorder="1" applyAlignment="1">
      <alignment horizontal="center"/>
    </xf>
    <xf numFmtId="0" fontId="2" fillId="10" borderId="8" xfId="0" applyFont="1" applyFill="1" applyBorder="1" applyAlignment="1">
      <alignment horizontal="center"/>
    </xf>
    <xf numFmtId="0" fontId="2" fillId="10" borderId="9" xfId="0" applyFont="1" applyFill="1" applyBorder="1" applyAlignment="1">
      <alignment horizontal="center"/>
    </xf>
    <xf numFmtId="49" fontId="2" fillId="10" borderId="32" xfId="0" applyNumberFormat="1" applyFont="1" applyFill="1" applyBorder="1" applyAlignment="1">
      <alignment horizontal="center"/>
    </xf>
    <xf numFmtId="49" fontId="2" fillId="10" borderId="0" xfId="0" applyNumberFormat="1" applyFont="1" applyFill="1" applyBorder="1" applyAlignment="1">
      <alignment horizontal="center"/>
    </xf>
    <xf numFmtId="14" fontId="2" fillId="10" borderId="0" xfId="0" applyNumberFormat="1" applyFont="1" applyFill="1" applyAlignment="1">
      <alignment horizontal="left" wrapText="1"/>
    </xf>
    <xf numFmtId="49" fontId="2" fillId="10" borderId="0" xfId="0" applyNumberFormat="1" applyFont="1" applyFill="1" applyAlignment="1">
      <alignment horizontal="center"/>
    </xf>
    <xf numFmtId="49" fontId="2" fillId="10" borderId="1" xfId="0" applyNumberFormat="1" applyFont="1" applyFill="1" applyBorder="1" applyAlignment="1">
      <alignment horizontal="center"/>
    </xf>
    <xf numFmtId="14" fontId="2" fillId="10" borderId="1" xfId="0" applyNumberFormat="1" applyFont="1" applyFill="1" applyBorder="1" applyAlignment="1">
      <alignment horizontal="center"/>
    </xf>
    <xf numFmtId="14" fontId="2" fillId="10" borderId="28" xfId="0" applyNumberFormat="1" applyFont="1" applyFill="1" applyBorder="1" applyAlignment="1">
      <alignment horizontal="center"/>
    </xf>
    <xf numFmtId="49" fontId="2" fillId="10" borderId="6" xfId="0" applyNumberFormat="1" applyFont="1" applyFill="1" applyBorder="1" applyAlignment="1">
      <alignment horizontal="center"/>
    </xf>
    <xf numFmtId="49" fontId="2" fillId="10" borderId="34" xfId="0" applyNumberFormat="1" applyFont="1" applyFill="1" applyBorder="1" applyAlignment="1">
      <alignment horizontal="center"/>
    </xf>
    <xf numFmtId="49" fontId="2" fillId="10" borderId="29" xfId="0" applyNumberFormat="1" applyFont="1" applyFill="1" applyBorder="1" applyAlignment="1">
      <alignment horizontal="center"/>
    </xf>
    <xf numFmtId="49" fontId="2" fillId="10" borderId="31" xfId="0" applyNumberFormat="1" applyFont="1" applyFill="1" applyBorder="1" applyAlignment="1">
      <alignment horizontal="center"/>
    </xf>
    <xf numFmtId="49" fontId="2" fillId="10" borderId="30" xfId="0" applyNumberFormat="1"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C000"/>
      <color rgb="FF1CAAB8"/>
      <color rgb="FF81A541"/>
      <color rgb="FF37246B"/>
      <color rgb="FF330072"/>
      <color rgb="FFFBAA1B"/>
      <color rgb="FF684571"/>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Hosting</a:t>
            </a:r>
            <a:r>
              <a:rPr lang="en-US" baseline="0"/>
              <a:t> Capacity Analysis Results (% of Total Circuits)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'Summary HC Results'!$C$35</c:f>
              <c:strCache>
                <c:ptCount val="1"/>
                <c:pt idx="0">
                  <c:v>Existing HC 
Satisfies Need</c:v>
                </c:pt>
              </c:strCache>
            </c:strRef>
          </c:tx>
          <c:spPr>
            <a:solidFill>
              <a:srgbClr val="37246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HC Results'!$B$36:$B$40</c:f>
              <c:strCache>
                <c:ptCount val="5"/>
                <c:pt idx="0">
                  <c:v>O‘ahu</c:v>
                </c:pt>
                <c:pt idx="1">
                  <c:v>Hawai‘i Island</c:v>
                </c:pt>
                <c:pt idx="2">
                  <c:v>Maui Island*</c:v>
                </c:pt>
                <c:pt idx="3">
                  <c:v>Lana‘i</c:v>
                </c:pt>
                <c:pt idx="4">
                  <c:v>Moloka‘i </c:v>
                </c:pt>
              </c:strCache>
            </c:strRef>
          </c:cat>
          <c:val>
            <c:numRef>
              <c:f>'Summary HC Results'!$C$36:$C$40</c:f>
              <c:numCache>
                <c:formatCode>0%</c:formatCode>
                <c:ptCount val="5"/>
                <c:pt idx="0">
                  <c:v>0.7890625</c:v>
                </c:pt>
                <c:pt idx="1">
                  <c:v>0.55474452554744524</c:v>
                </c:pt>
                <c:pt idx="2">
                  <c:v>0.59090909090909094</c:v>
                </c:pt>
                <c:pt idx="3">
                  <c:v>0.33333333333333331</c:v>
                </c:pt>
                <c:pt idx="4">
                  <c:v>0.375</c:v>
                </c:pt>
              </c:numCache>
            </c:numRef>
          </c:val>
          <c:extLst>
            <c:ext xmlns:c16="http://schemas.microsoft.com/office/drawing/2014/chart" uri="{C3380CC4-5D6E-409C-BE32-E72D297353CC}">
              <c16:uniqueId val="{00000000-1AD9-451F-B724-9FF2C7E8EC0D}"/>
            </c:ext>
          </c:extLst>
        </c:ser>
        <c:ser>
          <c:idx val="1"/>
          <c:order val="1"/>
          <c:tx>
            <c:strRef>
              <c:f>'Summary HC Results'!$D$35</c:f>
              <c:strCache>
                <c:ptCount val="1"/>
                <c:pt idx="0">
                  <c:v>Updated HC 
(w/o Mods) 
Satisfies Need</c:v>
                </c:pt>
              </c:strCache>
            </c:strRef>
          </c:tx>
          <c:spPr>
            <a:solidFill>
              <a:srgbClr val="81A541"/>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4-FEA2-463A-B418-CB86A741CE96}"/>
                </c:ext>
              </c:extLst>
            </c:dLbl>
            <c:dLbl>
              <c:idx val="4"/>
              <c:delete val="1"/>
              <c:extLst>
                <c:ext xmlns:c15="http://schemas.microsoft.com/office/drawing/2012/chart" uri="{CE6537A1-D6FC-4f65-9D91-7224C49458BB}"/>
                <c:ext xmlns:c16="http://schemas.microsoft.com/office/drawing/2014/chart" uri="{C3380CC4-5D6E-409C-BE32-E72D297353CC}">
                  <c16:uniqueId val="{00000003-FEA2-463A-B418-CB86A741CE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HC Results'!$B$36:$B$40</c:f>
              <c:strCache>
                <c:ptCount val="5"/>
                <c:pt idx="0">
                  <c:v>O‘ahu</c:v>
                </c:pt>
                <c:pt idx="1">
                  <c:v>Hawai‘i Island</c:v>
                </c:pt>
                <c:pt idx="2">
                  <c:v>Maui Island*</c:v>
                </c:pt>
                <c:pt idx="3">
                  <c:v>Lana‘i</c:v>
                </c:pt>
                <c:pt idx="4">
                  <c:v>Moloka‘i </c:v>
                </c:pt>
              </c:strCache>
            </c:strRef>
          </c:cat>
          <c:val>
            <c:numRef>
              <c:f>'Summary HC Results'!$D$36:$D$40</c:f>
              <c:numCache>
                <c:formatCode>0%</c:formatCode>
                <c:ptCount val="5"/>
                <c:pt idx="0">
                  <c:v>0.12760416666666666</c:v>
                </c:pt>
                <c:pt idx="1">
                  <c:v>0.19708029197080293</c:v>
                </c:pt>
                <c:pt idx="2">
                  <c:v>0.18181818181818182</c:v>
                </c:pt>
                <c:pt idx="3">
                  <c:v>0</c:v>
                </c:pt>
                <c:pt idx="4">
                  <c:v>0</c:v>
                </c:pt>
              </c:numCache>
            </c:numRef>
          </c:val>
          <c:extLst>
            <c:ext xmlns:c16="http://schemas.microsoft.com/office/drawing/2014/chart" uri="{C3380CC4-5D6E-409C-BE32-E72D297353CC}">
              <c16:uniqueId val="{00000003-1AD9-451F-B724-9FF2C7E8EC0D}"/>
            </c:ext>
          </c:extLst>
        </c:ser>
        <c:ser>
          <c:idx val="2"/>
          <c:order val="2"/>
          <c:tx>
            <c:strRef>
              <c:f>'Summary HC Results'!$E$35</c:f>
              <c:strCache>
                <c:ptCount val="1"/>
                <c:pt idx="0">
                  <c:v>Updated HC 
(w/ Mods) 
Satisfies Need</c:v>
                </c:pt>
              </c:strCache>
            </c:strRef>
          </c:tx>
          <c:spPr>
            <a:solidFill>
              <a:srgbClr val="1CAAB8"/>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1-FEA2-463A-B418-CB86A741CE96}"/>
                </c:ext>
              </c:extLst>
            </c:dLbl>
            <c:dLbl>
              <c:idx val="4"/>
              <c:delete val="1"/>
              <c:extLst>
                <c:ext xmlns:c15="http://schemas.microsoft.com/office/drawing/2012/chart" uri="{CE6537A1-D6FC-4f65-9D91-7224C49458BB}"/>
                <c:ext xmlns:c16="http://schemas.microsoft.com/office/drawing/2014/chart" uri="{C3380CC4-5D6E-409C-BE32-E72D297353CC}">
                  <c16:uniqueId val="{00000002-FEA2-463A-B418-CB86A741CE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HC Results'!$B$36:$B$40</c:f>
              <c:strCache>
                <c:ptCount val="5"/>
                <c:pt idx="0">
                  <c:v>O‘ahu</c:v>
                </c:pt>
                <c:pt idx="1">
                  <c:v>Hawai‘i Island</c:v>
                </c:pt>
                <c:pt idx="2">
                  <c:v>Maui Island*</c:v>
                </c:pt>
                <c:pt idx="3">
                  <c:v>Lana‘i</c:v>
                </c:pt>
                <c:pt idx="4">
                  <c:v>Moloka‘i </c:v>
                </c:pt>
              </c:strCache>
            </c:strRef>
          </c:cat>
          <c:val>
            <c:numRef>
              <c:f>'Summary HC Results'!$E$36:$E$40</c:f>
              <c:numCache>
                <c:formatCode>0%</c:formatCode>
                <c:ptCount val="5"/>
                <c:pt idx="0">
                  <c:v>3.90625E-2</c:v>
                </c:pt>
                <c:pt idx="1">
                  <c:v>0.23357664233576642</c:v>
                </c:pt>
                <c:pt idx="2">
                  <c:v>0.14772727272727273</c:v>
                </c:pt>
                <c:pt idx="3">
                  <c:v>0</c:v>
                </c:pt>
                <c:pt idx="4">
                  <c:v>0</c:v>
                </c:pt>
              </c:numCache>
            </c:numRef>
          </c:val>
          <c:extLst>
            <c:ext xmlns:c16="http://schemas.microsoft.com/office/drawing/2014/chart" uri="{C3380CC4-5D6E-409C-BE32-E72D297353CC}">
              <c16:uniqueId val="{00000009-1AD9-451F-B724-9FF2C7E8EC0D}"/>
            </c:ext>
          </c:extLst>
        </c:ser>
        <c:ser>
          <c:idx val="3"/>
          <c:order val="3"/>
          <c:tx>
            <c:strRef>
              <c:f>'Summary HC Results'!$F$35</c:f>
              <c:strCache>
                <c:ptCount val="1"/>
                <c:pt idx="0">
                  <c:v>Solution Option 
Required</c:v>
                </c:pt>
              </c:strCache>
            </c:strRef>
          </c:tx>
          <c:spPr>
            <a:solidFill>
              <a:srgbClr val="FFC000"/>
            </a:solidFill>
            <a:ln>
              <a:noFill/>
            </a:ln>
            <a:effectLst/>
          </c:spPr>
          <c:invertIfNegative val="0"/>
          <c:dLbls>
            <c:dLbl>
              <c:idx val="3"/>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D-1AD9-451F-B724-9FF2C7E8EC0D}"/>
                </c:ext>
              </c:extLst>
            </c:dLbl>
            <c:dLbl>
              <c:idx val="4"/>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E-1AD9-451F-B724-9FF2C7E8EC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HC Results'!$B$36:$B$40</c:f>
              <c:strCache>
                <c:ptCount val="5"/>
                <c:pt idx="0">
                  <c:v>O‘ahu</c:v>
                </c:pt>
                <c:pt idx="1">
                  <c:v>Hawai‘i Island</c:v>
                </c:pt>
                <c:pt idx="2">
                  <c:v>Maui Island*</c:v>
                </c:pt>
                <c:pt idx="3">
                  <c:v>Lana‘i</c:v>
                </c:pt>
                <c:pt idx="4">
                  <c:v>Moloka‘i </c:v>
                </c:pt>
              </c:strCache>
            </c:strRef>
          </c:cat>
          <c:val>
            <c:numRef>
              <c:f>'Summary HC Results'!$F$36:$F$40</c:f>
              <c:numCache>
                <c:formatCode>0%</c:formatCode>
                <c:ptCount val="5"/>
                <c:pt idx="0">
                  <c:v>4.4270833333333336E-2</c:v>
                </c:pt>
                <c:pt idx="1">
                  <c:v>1.4598540145985401E-2</c:v>
                </c:pt>
                <c:pt idx="2">
                  <c:v>7.9545454545454544E-2</c:v>
                </c:pt>
                <c:pt idx="3">
                  <c:v>0.66666666666666663</c:v>
                </c:pt>
                <c:pt idx="4">
                  <c:v>0.625</c:v>
                </c:pt>
              </c:numCache>
            </c:numRef>
          </c:val>
          <c:extLst>
            <c:ext xmlns:c16="http://schemas.microsoft.com/office/drawing/2014/chart" uri="{C3380CC4-5D6E-409C-BE32-E72D297353CC}">
              <c16:uniqueId val="{0000000F-1AD9-451F-B724-9FF2C7E8EC0D}"/>
            </c:ext>
          </c:extLst>
        </c:ser>
        <c:dLbls>
          <c:dLblPos val="ctr"/>
          <c:showLegendKey val="0"/>
          <c:showVal val="1"/>
          <c:showCatName val="0"/>
          <c:showSerName val="0"/>
          <c:showPercent val="0"/>
          <c:showBubbleSize val="0"/>
        </c:dLbls>
        <c:gapWidth val="150"/>
        <c:overlap val="100"/>
        <c:axId val="1275381928"/>
        <c:axId val="1275379632"/>
      </c:barChart>
      <c:catAx>
        <c:axId val="1275381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5379632"/>
        <c:crosses val="autoZero"/>
        <c:auto val="1"/>
        <c:lblAlgn val="ctr"/>
        <c:lblOffset val="100"/>
        <c:noMultiLvlLbl val="0"/>
      </c:catAx>
      <c:valAx>
        <c:axId val="1275379632"/>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5381928"/>
        <c:crosses val="autoZero"/>
        <c:crossBetween val="between"/>
        <c:majorUnit val="0.2"/>
      </c:valAx>
      <c:spPr>
        <a:noFill/>
        <a:ln>
          <a:noFill/>
        </a:ln>
        <a:effectLst/>
      </c:spPr>
    </c:plotArea>
    <c:legend>
      <c:legendPos val="b"/>
      <c:layout>
        <c:manualLayout>
          <c:xMode val="edge"/>
          <c:yMode val="edge"/>
          <c:x val="5.913091867732724E-2"/>
          <c:y val="0.86259448015956719"/>
          <c:w val="0.89999987418112126"/>
          <c:h val="0.112840222742478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546848</xdr:colOff>
      <xdr:row>34</xdr:row>
      <xdr:rowOff>116541</xdr:rowOff>
    </xdr:from>
    <xdr:to>
      <xdr:col>17</xdr:col>
      <xdr:colOff>193695</xdr:colOff>
      <xdr:row>49</xdr:row>
      <xdr:rowOff>177109</xdr:rowOff>
    </xdr:to>
    <xdr:graphicFrame macro="">
      <xdr:nvGraphicFramePr>
        <xdr:cNvPr id="2" name="Chart 1">
          <a:extLst>
            <a:ext uri="{FF2B5EF4-FFF2-40B4-BE49-F238E27FC236}">
              <a16:creationId xmlns:a16="http://schemas.microsoft.com/office/drawing/2014/main" id="{BB1F305D-5203-4366-8FB4-EC37F64EB5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GP%20Grid%20Needs%20Circuits%20CBRE%2040MW%20c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Oahu"/>
      <sheetName val="Oahu High PV"/>
      <sheetName val="Hawaii Island"/>
      <sheetName val="Maui"/>
      <sheetName val="Tri-Co Executed PV 1.1.2021"/>
      <sheetName val="Oahu LVM"/>
      <sheetName val="Battery to Remove - 1.26.2021"/>
      <sheetName val="IntakeLive - 3.4.2021"/>
      <sheetName val="Loadseer Spatial Allocation"/>
      <sheetName val="Loadseer High PV"/>
    </sheetNames>
    <sheetDataSet>
      <sheetData sheetId="0"/>
      <sheetData sheetId="1"/>
      <sheetData sheetId="2"/>
      <sheetData sheetId="3"/>
      <sheetData sheetId="4"/>
      <sheetData sheetId="5"/>
      <sheetData sheetId="6"/>
      <sheetData sheetId="7">
        <row r="3">
          <cell r="H3">
            <v>456.76</v>
          </cell>
          <cell r="I3">
            <v>7.6</v>
          </cell>
          <cell r="J3">
            <v>0</v>
          </cell>
          <cell r="K3">
            <v>0</v>
          </cell>
          <cell r="L3">
            <v>0</v>
          </cell>
          <cell r="M3">
            <v>2675.49</v>
          </cell>
          <cell r="N3">
            <v>0</v>
          </cell>
          <cell r="O3">
            <v>0</v>
          </cell>
          <cell r="P3">
            <v>3068</v>
          </cell>
          <cell r="Q3">
            <v>0</v>
          </cell>
          <cell r="R3">
            <v>0</v>
          </cell>
          <cell r="S3">
            <v>6207.85</v>
          </cell>
          <cell r="U3">
            <v>100000</v>
          </cell>
          <cell r="W3">
            <v>100000</v>
          </cell>
          <cell r="Z3">
            <v>-6207.85</v>
          </cell>
          <cell r="AB3">
            <v>0</v>
          </cell>
          <cell r="AC3">
            <v>0</v>
          </cell>
        </row>
        <row r="4">
          <cell r="G4" t="str">
            <v>AALA</v>
          </cell>
          <cell r="H4">
            <v>20</v>
          </cell>
          <cell r="I4">
            <v>0</v>
          </cell>
          <cell r="J4">
            <v>0</v>
          </cell>
          <cell r="K4">
            <v>20</v>
          </cell>
          <cell r="L4">
            <v>0</v>
          </cell>
          <cell r="M4">
            <v>1145.53</v>
          </cell>
          <cell r="N4">
            <v>0</v>
          </cell>
          <cell r="O4">
            <v>0</v>
          </cell>
          <cell r="P4">
            <v>0</v>
          </cell>
          <cell r="Q4">
            <v>0</v>
          </cell>
          <cell r="R4">
            <v>0</v>
          </cell>
          <cell r="S4">
            <v>1185.53</v>
          </cell>
          <cell r="T4">
            <v>4652</v>
          </cell>
          <cell r="U4">
            <v>25.484300000000001</v>
          </cell>
          <cell r="V4">
            <v>1860.8</v>
          </cell>
          <cell r="W4">
            <v>63.710799999999999</v>
          </cell>
          <cell r="X4">
            <v>6044</v>
          </cell>
          <cell r="Y4">
            <v>5137</v>
          </cell>
          <cell r="Z4">
            <v>3951.47</v>
          </cell>
          <cell r="AA4">
            <v>76.921700000000001</v>
          </cell>
          <cell r="AB4">
            <v>6044</v>
          </cell>
          <cell r="AC4">
            <v>0</v>
          </cell>
        </row>
        <row r="5">
          <cell r="G5" t="str">
            <v>AALAPAPA</v>
          </cell>
          <cell r="H5">
            <v>463.85</v>
          </cell>
          <cell r="I5">
            <v>131.80000000000001</v>
          </cell>
          <cell r="J5">
            <v>0</v>
          </cell>
          <cell r="K5">
            <v>264.267</v>
          </cell>
          <cell r="L5">
            <v>35.950000000000003</v>
          </cell>
          <cell r="M5">
            <v>1982.6</v>
          </cell>
          <cell r="N5">
            <v>58.52</v>
          </cell>
          <cell r="O5">
            <v>0</v>
          </cell>
          <cell r="P5">
            <v>0</v>
          </cell>
          <cell r="Q5">
            <v>0</v>
          </cell>
          <cell r="R5">
            <v>0</v>
          </cell>
          <cell r="S5">
            <v>2936.99</v>
          </cell>
          <cell r="T5">
            <v>3834</v>
          </cell>
          <cell r="U5">
            <v>76.603700000000003</v>
          </cell>
          <cell r="V5">
            <v>1229</v>
          </cell>
          <cell r="W5">
            <v>238.97399999999999</v>
          </cell>
          <cell r="X5">
            <v>4786</v>
          </cell>
          <cell r="Y5">
            <v>4068</v>
          </cell>
          <cell r="Z5">
            <v>1131.01</v>
          </cell>
          <cell r="AA5">
            <v>27.802700000000002</v>
          </cell>
          <cell r="AB5">
            <v>5247</v>
          </cell>
          <cell r="AC5">
            <v>20</v>
          </cell>
        </row>
        <row r="6">
          <cell r="G6" t="str">
            <v>AHUA</v>
          </cell>
          <cell r="H6">
            <v>0</v>
          </cell>
          <cell r="I6">
            <v>97.2</v>
          </cell>
          <cell r="J6">
            <v>6</v>
          </cell>
          <cell r="K6">
            <v>0</v>
          </cell>
          <cell r="L6">
            <v>0</v>
          </cell>
          <cell r="M6">
            <v>953.7</v>
          </cell>
          <cell r="N6">
            <v>0</v>
          </cell>
          <cell r="O6">
            <v>0</v>
          </cell>
          <cell r="P6">
            <v>200</v>
          </cell>
          <cell r="Q6">
            <v>0</v>
          </cell>
          <cell r="R6">
            <v>0</v>
          </cell>
          <cell r="S6">
            <v>1256.9000000000001</v>
          </cell>
          <cell r="T6">
            <v>4170</v>
          </cell>
          <cell r="U6">
            <v>30.141500000000001</v>
          </cell>
          <cell r="V6">
            <v>625.5</v>
          </cell>
          <cell r="W6">
            <v>200.94300000000001</v>
          </cell>
          <cell r="X6">
            <v>1561</v>
          </cell>
          <cell r="Y6">
            <v>1327</v>
          </cell>
          <cell r="Z6">
            <v>70.099999999999994</v>
          </cell>
          <cell r="AA6">
            <v>5.2825899999999999</v>
          </cell>
          <cell r="AB6">
            <v>6075</v>
          </cell>
          <cell r="AC6">
            <v>0</v>
          </cell>
        </row>
        <row r="7">
          <cell r="G7" t="str">
            <v>AHUI</v>
          </cell>
          <cell r="H7">
            <v>0</v>
          </cell>
          <cell r="I7">
            <v>0</v>
          </cell>
          <cell r="J7">
            <v>0</v>
          </cell>
          <cell r="K7">
            <v>0</v>
          </cell>
          <cell r="L7">
            <v>0</v>
          </cell>
          <cell r="M7">
            <v>0</v>
          </cell>
          <cell r="N7">
            <v>0</v>
          </cell>
          <cell r="O7">
            <v>0</v>
          </cell>
          <cell r="P7">
            <v>0</v>
          </cell>
          <cell r="Q7">
            <v>0</v>
          </cell>
          <cell r="R7">
            <v>0</v>
          </cell>
          <cell r="S7">
            <v>0</v>
          </cell>
          <cell r="T7">
            <v>1599</v>
          </cell>
          <cell r="U7">
            <v>0</v>
          </cell>
          <cell r="V7">
            <v>239.85</v>
          </cell>
          <cell r="W7">
            <v>0</v>
          </cell>
          <cell r="X7">
            <v>361</v>
          </cell>
          <cell r="Y7">
            <v>307</v>
          </cell>
          <cell r="Z7">
            <v>307</v>
          </cell>
          <cell r="AA7">
            <v>100</v>
          </cell>
          <cell r="AB7">
            <v>361</v>
          </cell>
        </row>
        <row r="8">
          <cell r="G8" t="str">
            <v>AIEA</v>
          </cell>
          <cell r="H8">
            <v>333.8</v>
          </cell>
          <cell r="I8">
            <v>238.285</v>
          </cell>
          <cell r="J8">
            <v>0</v>
          </cell>
          <cell r="K8">
            <v>456.14499999999998</v>
          </cell>
          <cell r="L8">
            <v>137.30000000000001</v>
          </cell>
          <cell r="M8">
            <v>2650.66</v>
          </cell>
          <cell r="N8">
            <v>162.06399999999999</v>
          </cell>
          <cell r="O8">
            <v>0</v>
          </cell>
          <cell r="P8">
            <v>0</v>
          </cell>
          <cell r="Q8">
            <v>0</v>
          </cell>
          <cell r="R8">
            <v>0</v>
          </cell>
          <cell r="S8">
            <v>3978.25</v>
          </cell>
          <cell r="T8">
            <v>3105</v>
          </cell>
          <cell r="U8">
            <v>128.124</v>
          </cell>
          <cell r="V8">
            <v>1229</v>
          </cell>
          <cell r="W8">
            <v>323.69799999999998</v>
          </cell>
          <cell r="X8">
            <v>3601</v>
          </cell>
          <cell r="Y8">
            <v>3061</v>
          </cell>
          <cell r="Z8">
            <v>-917.25400000000002</v>
          </cell>
          <cell r="AA8">
            <v>-29.965800000000002</v>
          </cell>
          <cell r="AB8">
            <v>6023</v>
          </cell>
          <cell r="AC8">
            <v>96.8</v>
          </cell>
        </row>
        <row r="9">
          <cell r="G9" t="str">
            <v>AIEA 2</v>
          </cell>
          <cell r="H9">
            <v>28.79</v>
          </cell>
          <cell r="I9">
            <v>23</v>
          </cell>
          <cell r="J9">
            <v>0</v>
          </cell>
          <cell r="K9">
            <v>61.5</v>
          </cell>
          <cell r="L9">
            <v>22.8</v>
          </cell>
          <cell r="M9">
            <v>361.28</v>
          </cell>
          <cell r="N9">
            <v>13.39</v>
          </cell>
          <cell r="O9">
            <v>0</v>
          </cell>
          <cell r="P9">
            <v>0</v>
          </cell>
          <cell r="Q9">
            <v>0</v>
          </cell>
          <cell r="R9">
            <v>0</v>
          </cell>
          <cell r="S9">
            <v>510.76</v>
          </cell>
          <cell r="T9">
            <v>2271</v>
          </cell>
          <cell r="U9">
            <v>22.490500000000001</v>
          </cell>
          <cell r="V9">
            <v>908.4</v>
          </cell>
          <cell r="W9">
            <v>56.226300000000002</v>
          </cell>
          <cell r="X9">
            <v>2986</v>
          </cell>
          <cell r="Y9">
            <v>2538</v>
          </cell>
          <cell r="Z9">
            <v>2027.24</v>
          </cell>
          <cell r="AA9">
            <v>79.875500000000002</v>
          </cell>
          <cell r="AB9">
            <v>2986</v>
          </cell>
          <cell r="AC9">
            <v>20.2</v>
          </cell>
        </row>
        <row r="10">
          <cell r="G10" t="str">
            <v>AIEA 3</v>
          </cell>
          <cell r="H10">
            <v>0</v>
          </cell>
          <cell r="I10">
            <v>0</v>
          </cell>
          <cell r="J10">
            <v>0</v>
          </cell>
          <cell r="K10">
            <v>0</v>
          </cell>
          <cell r="L10">
            <v>0</v>
          </cell>
          <cell r="M10">
            <v>147.66999999999999</v>
          </cell>
          <cell r="N10">
            <v>0</v>
          </cell>
          <cell r="O10">
            <v>0</v>
          </cell>
          <cell r="P10">
            <v>100</v>
          </cell>
          <cell r="Q10">
            <v>0</v>
          </cell>
          <cell r="R10">
            <v>0</v>
          </cell>
          <cell r="S10">
            <v>247.67</v>
          </cell>
          <cell r="T10">
            <v>573</v>
          </cell>
          <cell r="U10">
            <v>43.223399999999998</v>
          </cell>
          <cell r="V10">
            <v>229.2</v>
          </cell>
          <cell r="W10">
            <v>108.05800000000001</v>
          </cell>
          <cell r="X10">
            <v>1008</v>
          </cell>
          <cell r="Y10">
            <v>857</v>
          </cell>
          <cell r="Z10">
            <v>609.33000000000004</v>
          </cell>
          <cell r="AA10">
            <v>71.100300000000004</v>
          </cell>
          <cell r="AB10">
            <v>1008</v>
          </cell>
          <cell r="AC10">
            <v>0</v>
          </cell>
        </row>
        <row r="11">
          <cell r="G11" t="str">
            <v>AINA KOA</v>
          </cell>
          <cell r="H11">
            <v>190.13</v>
          </cell>
          <cell r="I11">
            <v>220.27500000000001</v>
          </cell>
          <cell r="J11">
            <v>0</v>
          </cell>
          <cell r="K11">
            <v>337.46300000000002</v>
          </cell>
          <cell r="L11">
            <v>45.72</v>
          </cell>
          <cell r="M11">
            <v>1279.24</v>
          </cell>
          <cell r="N11">
            <v>93.424000000000007</v>
          </cell>
          <cell r="O11">
            <v>0</v>
          </cell>
          <cell r="P11">
            <v>365.99</v>
          </cell>
          <cell r="Q11">
            <v>0</v>
          </cell>
          <cell r="R11">
            <v>0</v>
          </cell>
          <cell r="S11">
            <v>2532.2399999999998</v>
          </cell>
          <cell r="T11">
            <v>2732</v>
          </cell>
          <cell r="U11">
            <v>92.688199999999995</v>
          </cell>
          <cell r="V11">
            <v>109.28</v>
          </cell>
          <cell r="W11">
            <v>2317.21</v>
          </cell>
          <cell r="X11">
            <v>2951</v>
          </cell>
          <cell r="Y11">
            <v>2509</v>
          </cell>
          <cell r="Z11">
            <v>-23.241900000000001</v>
          </cell>
          <cell r="AA11">
            <v>-0.92634300000000003</v>
          </cell>
          <cell r="AB11">
            <v>4047</v>
          </cell>
          <cell r="AC11">
            <v>25</v>
          </cell>
        </row>
        <row r="12">
          <cell r="G12" t="str">
            <v>AINONI</v>
          </cell>
          <cell r="H12">
            <v>254.2</v>
          </cell>
          <cell r="I12">
            <v>82.16</v>
          </cell>
          <cell r="J12">
            <v>0</v>
          </cell>
          <cell r="K12">
            <v>92.085999999999999</v>
          </cell>
          <cell r="L12">
            <v>25.13</v>
          </cell>
          <cell r="M12">
            <v>915.43</v>
          </cell>
          <cell r="N12">
            <v>27.696000000000002</v>
          </cell>
          <cell r="O12">
            <v>0</v>
          </cell>
          <cell r="P12">
            <v>0</v>
          </cell>
          <cell r="Q12">
            <v>0</v>
          </cell>
          <cell r="R12">
            <v>0</v>
          </cell>
          <cell r="S12">
            <v>1396.7</v>
          </cell>
          <cell r="T12">
            <v>1011</v>
          </cell>
          <cell r="U12">
            <v>138.15100000000001</v>
          </cell>
          <cell r="V12">
            <v>180</v>
          </cell>
          <cell r="W12">
            <v>775.94600000000003</v>
          </cell>
          <cell r="X12">
            <v>1500</v>
          </cell>
          <cell r="Y12">
            <v>1275</v>
          </cell>
          <cell r="Z12">
            <v>-121.702</v>
          </cell>
          <cell r="AA12">
            <v>-9.5452600000000007</v>
          </cell>
          <cell r="AB12">
            <v>1742</v>
          </cell>
          <cell r="AC12">
            <v>20.2</v>
          </cell>
        </row>
        <row r="13">
          <cell r="G13" t="str">
            <v>AIRPORT</v>
          </cell>
          <cell r="H13">
            <v>199.9</v>
          </cell>
          <cell r="I13">
            <v>0</v>
          </cell>
          <cell r="J13">
            <v>0</v>
          </cell>
          <cell r="K13">
            <v>34.200000000000003</v>
          </cell>
          <cell r="L13">
            <v>0</v>
          </cell>
          <cell r="M13">
            <v>75.03</v>
          </cell>
          <cell r="N13">
            <v>0</v>
          </cell>
          <cell r="O13">
            <v>0</v>
          </cell>
          <cell r="P13">
            <v>1986</v>
          </cell>
          <cell r="Q13">
            <v>0</v>
          </cell>
          <cell r="R13">
            <v>0</v>
          </cell>
          <cell r="S13">
            <v>2295.13</v>
          </cell>
          <cell r="T13">
            <v>4257</v>
          </cell>
          <cell r="U13">
            <v>53.914299999999997</v>
          </cell>
          <cell r="V13">
            <v>1702.8</v>
          </cell>
          <cell r="W13">
            <v>134.786</v>
          </cell>
          <cell r="X13">
            <v>5669</v>
          </cell>
          <cell r="Y13">
            <v>4819</v>
          </cell>
          <cell r="Z13">
            <v>2523.87</v>
          </cell>
          <cell r="AA13">
            <v>52.3733</v>
          </cell>
          <cell r="AB13">
            <v>5669</v>
          </cell>
          <cell r="AC13">
            <v>0</v>
          </cell>
        </row>
        <row r="14">
          <cell r="G14" t="str">
            <v>AIRPORT 1</v>
          </cell>
          <cell r="H14">
            <v>0</v>
          </cell>
          <cell r="I14">
            <v>0</v>
          </cell>
          <cell r="J14">
            <v>0</v>
          </cell>
          <cell r="K14">
            <v>0</v>
          </cell>
          <cell r="L14">
            <v>0</v>
          </cell>
          <cell r="M14">
            <v>0</v>
          </cell>
          <cell r="N14">
            <v>0</v>
          </cell>
          <cell r="O14">
            <v>0</v>
          </cell>
          <cell r="P14">
            <v>0</v>
          </cell>
          <cell r="Q14">
            <v>0</v>
          </cell>
          <cell r="R14">
            <v>0</v>
          </cell>
          <cell r="S14">
            <v>0</v>
          </cell>
          <cell r="T14">
            <v>275</v>
          </cell>
          <cell r="U14">
            <v>0</v>
          </cell>
          <cell r="V14">
            <v>41.25</v>
          </cell>
          <cell r="W14">
            <v>0</v>
          </cell>
          <cell r="X14">
            <v>2724</v>
          </cell>
          <cell r="Y14">
            <v>2316</v>
          </cell>
          <cell r="Z14">
            <v>2316</v>
          </cell>
          <cell r="AA14">
            <v>100</v>
          </cell>
          <cell r="AB14">
            <v>2724</v>
          </cell>
          <cell r="AC14">
            <v>0</v>
          </cell>
        </row>
        <row r="15">
          <cell r="G15" t="str">
            <v>AIRPORT 1B</v>
          </cell>
          <cell r="H15">
            <v>0</v>
          </cell>
          <cell r="I15">
            <v>0</v>
          </cell>
          <cell r="J15">
            <v>0</v>
          </cell>
          <cell r="K15">
            <v>0</v>
          </cell>
          <cell r="L15">
            <v>0</v>
          </cell>
          <cell r="M15">
            <v>0</v>
          </cell>
          <cell r="N15">
            <v>0</v>
          </cell>
          <cell r="O15">
            <v>0</v>
          </cell>
          <cell r="P15">
            <v>0</v>
          </cell>
          <cell r="Q15">
            <v>0</v>
          </cell>
          <cell r="R15">
            <v>0</v>
          </cell>
          <cell r="S15">
            <v>0</v>
          </cell>
          <cell r="U15">
            <v>0</v>
          </cell>
          <cell r="W15">
            <v>0</v>
          </cell>
          <cell r="X15">
            <v>0</v>
          </cell>
          <cell r="Y15">
            <v>0</v>
          </cell>
          <cell r="Z15">
            <v>0</v>
          </cell>
          <cell r="AB15">
            <v>0</v>
          </cell>
        </row>
        <row r="16">
          <cell r="G16" t="str">
            <v>AIRPORT 2</v>
          </cell>
          <cell r="H16">
            <v>0</v>
          </cell>
          <cell r="I16">
            <v>0</v>
          </cell>
          <cell r="J16">
            <v>0</v>
          </cell>
          <cell r="K16">
            <v>0</v>
          </cell>
          <cell r="L16">
            <v>0</v>
          </cell>
          <cell r="M16">
            <v>0</v>
          </cell>
          <cell r="N16">
            <v>0</v>
          </cell>
          <cell r="O16">
            <v>0</v>
          </cell>
          <cell r="P16">
            <v>0</v>
          </cell>
          <cell r="Q16">
            <v>0</v>
          </cell>
          <cell r="R16">
            <v>0</v>
          </cell>
          <cell r="S16">
            <v>0</v>
          </cell>
          <cell r="T16">
            <v>1329</v>
          </cell>
          <cell r="U16">
            <v>0</v>
          </cell>
          <cell r="V16">
            <v>199.35</v>
          </cell>
          <cell r="W16">
            <v>0</v>
          </cell>
          <cell r="X16">
            <v>1716</v>
          </cell>
          <cell r="Y16">
            <v>1459</v>
          </cell>
          <cell r="Z16">
            <v>1459</v>
          </cell>
          <cell r="AA16">
            <v>100</v>
          </cell>
          <cell r="AB16">
            <v>1716</v>
          </cell>
        </row>
        <row r="17">
          <cell r="G17" t="str">
            <v>AIRPORT 2A</v>
          </cell>
          <cell r="H17">
            <v>0</v>
          </cell>
          <cell r="I17">
            <v>0</v>
          </cell>
          <cell r="J17">
            <v>0</v>
          </cell>
          <cell r="K17">
            <v>0</v>
          </cell>
          <cell r="L17">
            <v>0</v>
          </cell>
          <cell r="M17">
            <v>0</v>
          </cell>
          <cell r="N17">
            <v>0</v>
          </cell>
          <cell r="O17">
            <v>0</v>
          </cell>
          <cell r="P17">
            <v>4080</v>
          </cell>
          <cell r="Q17">
            <v>0</v>
          </cell>
          <cell r="R17">
            <v>0</v>
          </cell>
          <cell r="S17">
            <v>4080</v>
          </cell>
          <cell r="T17">
            <v>2862</v>
          </cell>
          <cell r="U17">
            <v>142.55799999999999</v>
          </cell>
          <cell r="V17">
            <v>1144.8</v>
          </cell>
          <cell r="W17">
            <v>356.39400000000001</v>
          </cell>
          <cell r="X17">
            <v>0</v>
          </cell>
          <cell r="Y17">
            <v>0</v>
          </cell>
          <cell r="Z17">
            <v>-4080</v>
          </cell>
          <cell r="AB17">
            <v>0</v>
          </cell>
          <cell r="AC17">
            <v>0</v>
          </cell>
        </row>
        <row r="18">
          <cell r="G18" t="str">
            <v>AIRPORT 2B</v>
          </cell>
          <cell r="H18">
            <v>0</v>
          </cell>
          <cell r="I18">
            <v>0</v>
          </cell>
          <cell r="J18">
            <v>0</v>
          </cell>
          <cell r="K18">
            <v>0</v>
          </cell>
          <cell r="L18">
            <v>0</v>
          </cell>
          <cell r="M18">
            <v>0</v>
          </cell>
          <cell r="N18">
            <v>0</v>
          </cell>
          <cell r="O18">
            <v>0</v>
          </cell>
          <cell r="P18">
            <v>0</v>
          </cell>
          <cell r="Q18">
            <v>0</v>
          </cell>
          <cell r="R18">
            <v>0</v>
          </cell>
          <cell r="S18">
            <v>0</v>
          </cell>
          <cell r="T18">
            <v>2778</v>
          </cell>
          <cell r="U18">
            <v>0</v>
          </cell>
          <cell r="V18">
            <v>1111.2</v>
          </cell>
          <cell r="W18">
            <v>0</v>
          </cell>
          <cell r="X18">
            <v>0</v>
          </cell>
          <cell r="Y18">
            <v>0</v>
          </cell>
          <cell r="Z18">
            <v>0</v>
          </cell>
          <cell r="AB18">
            <v>0</v>
          </cell>
        </row>
        <row r="19">
          <cell r="G19" t="str">
            <v>AIRPORT 3A</v>
          </cell>
          <cell r="H19">
            <v>0</v>
          </cell>
          <cell r="I19">
            <v>0</v>
          </cell>
          <cell r="J19">
            <v>0</v>
          </cell>
          <cell r="K19">
            <v>0</v>
          </cell>
          <cell r="L19">
            <v>0</v>
          </cell>
          <cell r="M19">
            <v>0</v>
          </cell>
          <cell r="N19">
            <v>0</v>
          </cell>
          <cell r="O19">
            <v>0</v>
          </cell>
          <cell r="P19">
            <v>818</v>
          </cell>
          <cell r="Q19">
            <v>0</v>
          </cell>
          <cell r="R19">
            <v>0</v>
          </cell>
          <cell r="S19">
            <v>818</v>
          </cell>
          <cell r="T19">
            <v>4414</v>
          </cell>
          <cell r="U19">
            <v>18.5319</v>
          </cell>
          <cell r="V19">
            <v>1765.6</v>
          </cell>
          <cell r="W19">
            <v>46.329900000000002</v>
          </cell>
          <cell r="X19">
            <v>0</v>
          </cell>
          <cell r="Y19">
            <v>0</v>
          </cell>
          <cell r="Z19">
            <v>-818</v>
          </cell>
          <cell r="AB19">
            <v>0</v>
          </cell>
          <cell r="AC19">
            <v>0</v>
          </cell>
        </row>
        <row r="20">
          <cell r="G20" t="str">
            <v>AIRPORT 3B</v>
          </cell>
          <cell r="H20">
            <v>0</v>
          </cell>
          <cell r="I20">
            <v>0</v>
          </cell>
          <cell r="J20">
            <v>0</v>
          </cell>
          <cell r="K20">
            <v>0</v>
          </cell>
          <cell r="L20">
            <v>0</v>
          </cell>
          <cell r="M20">
            <v>0</v>
          </cell>
          <cell r="N20">
            <v>0</v>
          </cell>
          <cell r="O20">
            <v>0</v>
          </cell>
          <cell r="P20">
            <v>904</v>
          </cell>
          <cell r="Q20">
            <v>0</v>
          </cell>
          <cell r="R20">
            <v>0</v>
          </cell>
          <cell r="S20">
            <v>904</v>
          </cell>
          <cell r="T20">
            <v>3215</v>
          </cell>
          <cell r="U20">
            <v>28.118200000000002</v>
          </cell>
          <cell r="V20">
            <v>1286</v>
          </cell>
          <cell r="W20">
            <v>70.295500000000004</v>
          </cell>
          <cell r="X20">
            <v>0</v>
          </cell>
          <cell r="Y20">
            <v>0</v>
          </cell>
          <cell r="Z20">
            <v>-904</v>
          </cell>
          <cell r="AB20">
            <v>0</v>
          </cell>
          <cell r="AC20">
            <v>0</v>
          </cell>
        </row>
        <row r="21">
          <cell r="G21" t="str">
            <v>AIRPORT 3C</v>
          </cell>
          <cell r="H21">
            <v>0</v>
          </cell>
          <cell r="I21">
            <v>0</v>
          </cell>
          <cell r="J21">
            <v>0</v>
          </cell>
          <cell r="K21">
            <v>0</v>
          </cell>
          <cell r="L21">
            <v>0</v>
          </cell>
          <cell r="M21">
            <v>0</v>
          </cell>
          <cell r="N21">
            <v>0</v>
          </cell>
          <cell r="O21">
            <v>0</v>
          </cell>
          <cell r="P21">
            <v>0</v>
          </cell>
          <cell r="Q21">
            <v>0</v>
          </cell>
          <cell r="R21">
            <v>0</v>
          </cell>
          <cell r="S21">
            <v>0</v>
          </cell>
          <cell r="U21">
            <v>0</v>
          </cell>
          <cell r="W21">
            <v>0</v>
          </cell>
          <cell r="Z21">
            <v>0</v>
          </cell>
          <cell r="AB21">
            <v>0</v>
          </cell>
        </row>
        <row r="22">
          <cell r="G22" t="str">
            <v>AIRPORT 3D</v>
          </cell>
          <cell r="H22">
            <v>0</v>
          </cell>
          <cell r="I22">
            <v>0</v>
          </cell>
          <cell r="J22">
            <v>0</v>
          </cell>
          <cell r="K22">
            <v>0</v>
          </cell>
          <cell r="L22">
            <v>0</v>
          </cell>
          <cell r="M22">
            <v>0</v>
          </cell>
          <cell r="N22">
            <v>0</v>
          </cell>
          <cell r="O22">
            <v>0</v>
          </cell>
          <cell r="P22">
            <v>0</v>
          </cell>
          <cell r="Q22">
            <v>0</v>
          </cell>
          <cell r="R22">
            <v>0</v>
          </cell>
          <cell r="S22">
            <v>0</v>
          </cell>
          <cell r="U22">
            <v>0</v>
          </cell>
          <cell r="W22">
            <v>0</v>
          </cell>
          <cell r="Z22">
            <v>0</v>
          </cell>
          <cell r="AB22">
            <v>0</v>
          </cell>
        </row>
        <row r="23">
          <cell r="G23" t="str">
            <v>AIRPORT 5A</v>
          </cell>
          <cell r="H23">
            <v>0</v>
          </cell>
          <cell r="I23">
            <v>0</v>
          </cell>
          <cell r="J23">
            <v>0</v>
          </cell>
          <cell r="K23">
            <v>0</v>
          </cell>
          <cell r="L23">
            <v>0</v>
          </cell>
          <cell r="M23">
            <v>0</v>
          </cell>
          <cell r="N23">
            <v>0</v>
          </cell>
          <cell r="O23">
            <v>0</v>
          </cell>
          <cell r="P23">
            <v>0</v>
          </cell>
          <cell r="Q23">
            <v>0</v>
          </cell>
          <cell r="R23">
            <v>0</v>
          </cell>
          <cell r="S23">
            <v>0</v>
          </cell>
          <cell r="T23">
            <v>506</v>
          </cell>
          <cell r="U23">
            <v>0</v>
          </cell>
          <cell r="V23">
            <v>202.4</v>
          </cell>
          <cell r="W23">
            <v>0</v>
          </cell>
          <cell r="X23">
            <v>0</v>
          </cell>
          <cell r="Y23">
            <v>0</v>
          </cell>
          <cell r="Z23">
            <v>0</v>
          </cell>
          <cell r="AB23">
            <v>0</v>
          </cell>
        </row>
        <row r="24">
          <cell r="G24" t="str">
            <v>AIRPORT 9A</v>
          </cell>
          <cell r="H24">
            <v>0</v>
          </cell>
          <cell r="I24">
            <v>0</v>
          </cell>
          <cell r="J24">
            <v>0</v>
          </cell>
          <cell r="K24">
            <v>0</v>
          </cell>
          <cell r="L24">
            <v>0</v>
          </cell>
          <cell r="M24">
            <v>0</v>
          </cell>
          <cell r="N24">
            <v>0</v>
          </cell>
          <cell r="O24">
            <v>0</v>
          </cell>
          <cell r="P24">
            <v>0</v>
          </cell>
          <cell r="Q24">
            <v>0</v>
          </cell>
          <cell r="R24">
            <v>0</v>
          </cell>
          <cell r="S24">
            <v>0</v>
          </cell>
          <cell r="T24">
            <v>490</v>
          </cell>
          <cell r="U24">
            <v>0</v>
          </cell>
          <cell r="V24">
            <v>196</v>
          </cell>
          <cell r="W24">
            <v>0</v>
          </cell>
          <cell r="X24">
            <v>0</v>
          </cell>
          <cell r="Y24">
            <v>0</v>
          </cell>
          <cell r="Z24">
            <v>0</v>
          </cell>
          <cell r="AB24">
            <v>0</v>
          </cell>
          <cell r="AC24">
            <v>0</v>
          </cell>
        </row>
        <row r="25">
          <cell r="G25" t="str">
            <v>ALA MOANA</v>
          </cell>
          <cell r="H25">
            <v>0</v>
          </cell>
          <cell r="I25">
            <v>0</v>
          </cell>
          <cell r="J25">
            <v>0</v>
          </cell>
          <cell r="K25">
            <v>0</v>
          </cell>
          <cell r="L25">
            <v>0</v>
          </cell>
          <cell r="M25">
            <v>0</v>
          </cell>
          <cell r="N25">
            <v>0</v>
          </cell>
          <cell r="O25">
            <v>0</v>
          </cell>
          <cell r="P25">
            <v>153.51</v>
          </cell>
          <cell r="Q25">
            <v>0</v>
          </cell>
          <cell r="R25">
            <v>0</v>
          </cell>
          <cell r="S25">
            <v>153.51</v>
          </cell>
          <cell r="T25">
            <v>3383</v>
          </cell>
          <cell r="U25">
            <v>4.5376899999999996</v>
          </cell>
          <cell r="V25">
            <v>1353.2</v>
          </cell>
          <cell r="W25">
            <v>11.344200000000001</v>
          </cell>
          <cell r="X25">
            <v>6272</v>
          </cell>
          <cell r="Y25">
            <v>5331</v>
          </cell>
          <cell r="Z25">
            <v>5177.49</v>
          </cell>
          <cell r="AA25">
            <v>97.120400000000004</v>
          </cell>
          <cell r="AB25">
            <v>6272</v>
          </cell>
          <cell r="AC25">
            <v>0</v>
          </cell>
        </row>
        <row r="26">
          <cell r="G26" t="str">
            <v>ALEWA</v>
          </cell>
          <cell r="H26">
            <v>86.19</v>
          </cell>
          <cell r="I26">
            <v>17.600000000000001</v>
          </cell>
          <cell r="J26">
            <v>0</v>
          </cell>
          <cell r="K26">
            <v>61.23</v>
          </cell>
          <cell r="L26">
            <v>0</v>
          </cell>
          <cell r="M26">
            <v>319.08</v>
          </cell>
          <cell r="N26">
            <v>3.15</v>
          </cell>
          <cell r="O26">
            <v>0</v>
          </cell>
          <cell r="P26">
            <v>0</v>
          </cell>
          <cell r="Q26">
            <v>0</v>
          </cell>
          <cell r="R26">
            <v>0</v>
          </cell>
          <cell r="S26">
            <v>487.25</v>
          </cell>
          <cell r="T26">
            <v>357</v>
          </cell>
          <cell r="U26">
            <v>136.48500000000001</v>
          </cell>
          <cell r="V26">
            <v>67</v>
          </cell>
          <cell r="W26">
            <v>727.23900000000003</v>
          </cell>
          <cell r="X26">
            <v>580</v>
          </cell>
          <cell r="Y26">
            <v>493</v>
          </cell>
          <cell r="Z26">
            <v>5.75</v>
          </cell>
          <cell r="AA26">
            <v>1.1663300000000001</v>
          </cell>
          <cell r="AB26">
            <v>620</v>
          </cell>
          <cell r="AC26">
            <v>0</v>
          </cell>
        </row>
        <row r="27">
          <cell r="G27" t="str">
            <v>ALIAMANU</v>
          </cell>
          <cell r="H27">
            <v>921.92</v>
          </cell>
          <cell r="I27">
            <v>301.87</v>
          </cell>
          <cell r="J27">
            <v>0</v>
          </cell>
          <cell r="K27">
            <v>427.834</v>
          </cell>
          <cell r="L27">
            <v>240.55</v>
          </cell>
          <cell r="M27">
            <v>2655.05</v>
          </cell>
          <cell r="N27">
            <v>86.653000000000006</v>
          </cell>
          <cell r="O27">
            <v>0</v>
          </cell>
          <cell r="P27">
            <v>0</v>
          </cell>
          <cell r="Q27">
            <v>0</v>
          </cell>
          <cell r="R27">
            <v>0</v>
          </cell>
          <cell r="S27">
            <v>4633.88</v>
          </cell>
          <cell r="T27">
            <v>3243</v>
          </cell>
          <cell r="U27">
            <v>142.88900000000001</v>
          </cell>
          <cell r="V27">
            <v>1416</v>
          </cell>
          <cell r="W27">
            <v>327.25099999999998</v>
          </cell>
          <cell r="X27">
            <v>6346</v>
          </cell>
          <cell r="Y27">
            <v>5394</v>
          </cell>
          <cell r="Z27">
            <v>760.12300000000005</v>
          </cell>
          <cell r="AA27">
            <v>14.092000000000001</v>
          </cell>
          <cell r="AB27">
            <v>6346</v>
          </cell>
          <cell r="AC27">
            <v>143.28</v>
          </cell>
        </row>
        <row r="28">
          <cell r="G28" t="str">
            <v>ANOI</v>
          </cell>
          <cell r="H28">
            <v>270.7</v>
          </cell>
          <cell r="I28">
            <v>121.425</v>
          </cell>
          <cell r="J28">
            <v>0</v>
          </cell>
          <cell r="K28">
            <v>343.16</v>
          </cell>
          <cell r="L28">
            <v>24.56</v>
          </cell>
          <cell r="M28">
            <v>2045.54</v>
          </cell>
          <cell r="N28">
            <v>79.69</v>
          </cell>
          <cell r="O28">
            <v>0</v>
          </cell>
          <cell r="P28">
            <v>3659.04</v>
          </cell>
          <cell r="Q28">
            <v>0</v>
          </cell>
          <cell r="R28">
            <v>0</v>
          </cell>
          <cell r="S28">
            <v>6544.12</v>
          </cell>
          <cell r="T28">
            <v>4508</v>
          </cell>
          <cell r="U28">
            <v>145.167</v>
          </cell>
          <cell r="V28">
            <v>1803.2</v>
          </cell>
          <cell r="W28">
            <v>362.91699999999997</v>
          </cell>
          <cell r="X28">
            <v>3794</v>
          </cell>
          <cell r="Y28">
            <v>3225</v>
          </cell>
          <cell r="Z28">
            <v>-3319.12</v>
          </cell>
          <cell r="AA28">
            <v>-102.91800000000001</v>
          </cell>
          <cell r="AB28">
            <v>7495</v>
          </cell>
          <cell r="AC28">
            <v>15</v>
          </cell>
        </row>
        <row r="29">
          <cell r="G29" t="str">
            <v>ANUU</v>
          </cell>
          <cell r="H29">
            <v>307.52</v>
          </cell>
          <cell r="I29">
            <v>301.74</v>
          </cell>
          <cell r="J29">
            <v>0</v>
          </cell>
          <cell r="K29">
            <v>603.41800000000001</v>
          </cell>
          <cell r="L29">
            <v>7.88</v>
          </cell>
          <cell r="M29">
            <v>2592.06</v>
          </cell>
          <cell r="N29">
            <v>151.80500000000001</v>
          </cell>
          <cell r="O29">
            <v>0</v>
          </cell>
          <cell r="P29">
            <v>0</v>
          </cell>
          <cell r="Q29">
            <v>0</v>
          </cell>
          <cell r="R29">
            <v>0</v>
          </cell>
          <cell r="S29">
            <v>3964.42</v>
          </cell>
          <cell r="T29">
            <v>3547</v>
          </cell>
          <cell r="U29">
            <v>111.768</v>
          </cell>
          <cell r="V29">
            <v>1395</v>
          </cell>
          <cell r="W29">
            <v>284.18799999999999</v>
          </cell>
          <cell r="X29">
            <v>4073</v>
          </cell>
          <cell r="Y29">
            <v>3462</v>
          </cell>
          <cell r="Z29">
            <v>-502.423</v>
          </cell>
          <cell r="AA29">
            <v>-14.512499999999999</v>
          </cell>
          <cell r="AB29">
            <v>4073</v>
          </cell>
          <cell r="AC29">
            <v>5</v>
          </cell>
        </row>
        <row r="30">
          <cell r="G30" t="str">
            <v>ARCHER 1</v>
          </cell>
          <cell r="H30">
            <v>0</v>
          </cell>
          <cell r="I30">
            <v>0</v>
          </cell>
          <cell r="J30">
            <v>0</v>
          </cell>
          <cell r="K30">
            <v>0</v>
          </cell>
          <cell r="L30">
            <v>0</v>
          </cell>
          <cell r="M30">
            <v>0</v>
          </cell>
          <cell r="N30">
            <v>0</v>
          </cell>
          <cell r="O30">
            <v>0</v>
          </cell>
          <cell r="P30">
            <v>0</v>
          </cell>
          <cell r="Q30">
            <v>0</v>
          </cell>
          <cell r="R30">
            <v>0</v>
          </cell>
          <cell r="S30">
            <v>0</v>
          </cell>
          <cell r="T30">
            <v>1526</v>
          </cell>
          <cell r="U30">
            <v>0</v>
          </cell>
          <cell r="V30">
            <v>610.4</v>
          </cell>
          <cell r="W30">
            <v>0</v>
          </cell>
          <cell r="X30">
            <v>2402</v>
          </cell>
          <cell r="Y30">
            <v>2042</v>
          </cell>
          <cell r="Z30">
            <v>2042</v>
          </cell>
          <cell r="AA30">
            <v>100</v>
          </cell>
          <cell r="AB30">
            <v>2402</v>
          </cell>
        </row>
        <row r="31">
          <cell r="G31" t="str">
            <v>ARCHER 2</v>
          </cell>
          <cell r="H31">
            <v>0</v>
          </cell>
          <cell r="I31">
            <v>0</v>
          </cell>
          <cell r="J31">
            <v>0</v>
          </cell>
          <cell r="K31">
            <v>0</v>
          </cell>
          <cell r="L31">
            <v>0</v>
          </cell>
          <cell r="M31">
            <v>0</v>
          </cell>
          <cell r="N31">
            <v>0</v>
          </cell>
          <cell r="O31">
            <v>0</v>
          </cell>
          <cell r="P31">
            <v>0</v>
          </cell>
          <cell r="Q31">
            <v>0</v>
          </cell>
          <cell r="R31">
            <v>0</v>
          </cell>
          <cell r="S31">
            <v>0</v>
          </cell>
          <cell r="T31">
            <v>2530</v>
          </cell>
          <cell r="U31">
            <v>0</v>
          </cell>
          <cell r="V31">
            <v>1012</v>
          </cell>
          <cell r="W31">
            <v>0</v>
          </cell>
          <cell r="X31">
            <v>3003</v>
          </cell>
          <cell r="Y31">
            <v>2553</v>
          </cell>
          <cell r="Z31">
            <v>2553</v>
          </cell>
          <cell r="AA31">
            <v>100</v>
          </cell>
          <cell r="AB31">
            <v>3003</v>
          </cell>
        </row>
        <row r="32">
          <cell r="G32" t="str">
            <v>ARCHER 3</v>
          </cell>
          <cell r="H32">
            <v>179.82</v>
          </cell>
          <cell r="I32">
            <v>0</v>
          </cell>
          <cell r="J32">
            <v>57</v>
          </cell>
          <cell r="K32">
            <v>0</v>
          </cell>
          <cell r="L32">
            <v>0</v>
          </cell>
          <cell r="M32">
            <v>86.38</v>
          </cell>
          <cell r="N32">
            <v>0</v>
          </cell>
          <cell r="O32">
            <v>0</v>
          </cell>
          <cell r="P32">
            <v>900.48</v>
          </cell>
          <cell r="Q32">
            <v>0</v>
          </cell>
          <cell r="R32">
            <v>0</v>
          </cell>
          <cell r="S32">
            <v>1223.68</v>
          </cell>
          <cell r="T32">
            <v>5385</v>
          </cell>
          <cell r="U32">
            <v>22.7239</v>
          </cell>
          <cell r="V32">
            <v>2154</v>
          </cell>
          <cell r="W32">
            <v>56.809699999999999</v>
          </cell>
          <cell r="X32">
            <v>7277</v>
          </cell>
          <cell r="Y32">
            <v>6185</v>
          </cell>
          <cell r="Z32">
            <v>4961.32</v>
          </cell>
          <cell r="AA32">
            <v>80.215400000000002</v>
          </cell>
          <cell r="AB32">
            <v>7330</v>
          </cell>
          <cell r="AC32">
            <v>0</v>
          </cell>
        </row>
        <row r="33">
          <cell r="G33" t="str">
            <v>ARCHER 4</v>
          </cell>
          <cell r="H33">
            <v>0</v>
          </cell>
          <cell r="I33">
            <v>0</v>
          </cell>
          <cell r="J33">
            <v>0</v>
          </cell>
          <cell r="K33">
            <v>100</v>
          </cell>
          <cell r="L33">
            <v>0</v>
          </cell>
          <cell r="M33">
            <v>0</v>
          </cell>
          <cell r="N33">
            <v>0</v>
          </cell>
          <cell r="O33">
            <v>0</v>
          </cell>
          <cell r="P33">
            <v>178</v>
          </cell>
          <cell r="Q33">
            <v>0</v>
          </cell>
          <cell r="R33">
            <v>0</v>
          </cell>
          <cell r="S33">
            <v>278</v>
          </cell>
          <cell r="T33">
            <v>4215</v>
          </cell>
          <cell r="U33">
            <v>6.5954899999999999</v>
          </cell>
          <cell r="V33">
            <v>1686</v>
          </cell>
          <cell r="W33">
            <v>16.488700000000001</v>
          </cell>
          <cell r="X33">
            <v>5293</v>
          </cell>
          <cell r="Y33">
            <v>4499</v>
          </cell>
          <cell r="Z33">
            <v>4221</v>
          </cell>
          <cell r="AA33">
            <v>93.820899999999995</v>
          </cell>
          <cell r="AB33">
            <v>5331</v>
          </cell>
          <cell r="AC33">
            <v>0</v>
          </cell>
        </row>
        <row r="34">
          <cell r="G34" t="str">
            <v>AUDITORIUM</v>
          </cell>
          <cell r="H34">
            <v>0</v>
          </cell>
          <cell r="I34">
            <v>0</v>
          </cell>
          <cell r="J34">
            <v>0</v>
          </cell>
          <cell r="K34">
            <v>0</v>
          </cell>
          <cell r="L34">
            <v>0</v>
          </cell>
          <cell r="M34">
            <v>0</v>
          </cell>
          <cell r="N34">
            <v>0</v>
          </cell>
          <cell r="O34">
            <v>0</v>
          </cell>
          <cell r="P34">
            <v>0</v>
          </cell>
          <cell r="Q34">
            <v>0</v>
          </cell>
          <cell r="R34">
            <v>0</v>
          </cell>
          <cell r="S34">
            <v>0</v>
          </cell>
          <cell r="T34">
            <v>2748</v>
          </cell>
          <cell r="U34">
            <v>0</v>
          </cell>
          <cell r="V34">
            <v>1099.2</v>
          </cell>
          <cell r="W34">
            <v>0</v>
          </cell>
          <cell r="X34">
            <v>4589</v>
          </cell>
          <cell r="Y34">
            <v>3901</v>
          </cell>
          <cell r="Z34">
            <v>3901</v>
          </cell>
          <cell r="AA34">
            <v>100</v>
          </cell>
          <cell r="AB34">
            <v>4733</v>
          </cell>
        </row>
        <row r="35">
          <cell r="G35" t="str">
            <v>BARBERS PT</v>
          </cell>
          <cell r="H35">
            <v>170.92</v>
          </cell>
          <cell r="I35">
            <v>22.8</v>
          </cell>
          <cell r="J35">
            <v>0</v>
          </cell>
          <cell r="K35">
            <v>72.28</v>
          </cell>
          <cell r="L35">
            <v>46.6</v>
          </cell>
          <cell r="M35">
            <v>729.03</v>
          </cell>
          <cell r="N35">
            <v>49.96</v>
          </cell>
          <cell r="O35">
            <v>0</v>
          </cell>
          <cell r="P35">
            <v>0</v>
          </cell>
          <cell r="Q35">
            <v>0</v>
          </cell>
          <cell r="R35">
            <v>0</v>
          </cell>
          <cell r="S35">
            <v>1091.5899999999999</v>
          </cell>
          <cell r="T35">
            <v>5171</v>
          </cell>
          <cell r="U35">
            <v>21.1098</v>
          </cell>
          <cell r="V35">
            <v>2068.4</v>
          </cell>
          <cell r="W35">
            <v>52.7746</v>
          </cell>
          <cell r="X35">
            <v>7170</v>
          </cell>
          <cell r="Y35">
            <v>6095</v>
          </cell>
          <cell r="Z35">
            <v>5003.41</v>
          </cell>
          <cell r="AA35">
            <v>82.090400000000002</v>
          </cell>
          <cell r="AB35">
            <v>7170</v>
          </cell>
          <cell r="AC35">
            <v>36.6</v>
          </cell>
        </row>
        <row r="36">
          <cell r="G36" t="str">
            <v>BAY DR</v>
          </cell>
          <cell r="H36">
            <v>144.21</v>
          </cell>
          <cell r="I36">
            <v>61.2</v>
          </cell>
          <cell r="J36">
            <v>0</v>
          </cell>
          <cell r="K36">
            <v>157.99100000000001</v>
          </cell>
          <cell r="L36">
            <v>11.4</v>
          </cell>
          <cell r="M36">
            <v>808.85</v>
          </cell>
          <cell r="N36">
            <v>45.305</v>
          </cell>
          <cell r="O36">
            <v>0</v>
          </cell>
          <cell r="P36">
            <v>0</v>
          </cell>
          <cell r="Q36">
            <v>0</v>
          </cell>
          <cell r="R36">
            <v>0</v>
          </cell>
          <cell r="S36">
            <v>1228.96</v>
          </cell>
          <cell r="T36">
            <v>1046</v>
          </cell>
          <cell r="U36">
            <v>117.491</v>
          </cell>
          <cell r="V36">
            <v>257</v>
          </cell>
          <cell r="W36">
            <v>478.19299999999998</v>
          </cell>
          <cell r="X36">
            <v>1424</v>
          </cell>
          <cell r="Y36">
            <v>1210</v>
          </cell>
          <cell r="Z36">
            <v>-18.9559</v>
          </cell>
          <cell r="AA36">
            <v>-1.5666100000000001</v>
          </cell>
          <cell r="AB36">
            <v>1879</v>
          </cell>
          <cell r="AC36">
            <v>11.4</v>
          </cell>
        </row>
        <row r="37">
          <cell r="G37" t="str">
            <v>BEACH LOTS</v>
          </cell>
          <cell r="H37">
            <v>289.42</v>
          </cell>
          <cell r="I37">
            <v>207.55</v>
          </cell>
          <cell r="J37">
            <v>0</v>
          </cell>
          <cell r="K37">
            <v>272.47199999999998</v>
          </cell>
          <cell r="L37">
            <v>172.6</v>
          </cell>
          <cell r="M37">
            <v>2453.17</v>
          </cell>
          <cell r="N37">
            <v>40.14</v>
          </cell>
          <cell r="O37">
            <v>0</v>
          </cell>
          <cell r="P37">
            <v>259.8</v>
          </cell>
          <cell r="Q37">
            <v>0</v>
          </cell>
          <cell r="R37">
            <v>0</v>
          </cell>
          <cell r="S37">
            <v>3695.15</v>
          </cell>
          <cell r="T37">
            <v>5874</v>
          </cell>
          <cell r="U37">
            <v>62.9069</v>
          </cell>
          <cell r="V37">
            <v>2349.6</v>
          </cell>
          <cell r="W37">
            <v>157.267</v>
          </cell>
          <cell r="X37">
            <v>4712</v>
          </cell>
          <cell r="Y37">
            <v>4006</v>
          </cell>
          <cell r="Z37">
            <v>310.84800000000001</v>
          </cell>
          <cell r="AA37">
            <v>7.7595599999999996</v>
          </cell>
          <cell r="AB37">
            <v>7601</v>
          </cell>
          <cell r="AC37">
            <v>150.4</v>
          </cell>
        </row>
        <row r="38">
          <cell r="G38" t="str">
            <v>BECKLEY</v>
          </cell>
          <cell r="H38">
            <v>7.2</v>
          </cell>
          <cell r="I38">
            <v>5.5</v>
          </cell>
          <cell r="J38">
            <v>0</v>
          </cell>
          <cell r="K38">
            <v>0</v>
          </cell>
          <cell r="L38">
            <v>36.4</v>
          </cell>
          <cell r="M38">
            <v>187.04</v>
          </cell>
          <cell r="N38">
            <v>0</v>
          </cell>
          <cell r="O38">
            <v>0</v>
          </cell>
          <cell r="P38">
            <v>0</v>
          </cell>
          <cell r="Q38">
            <v>0</v>
          </cell>
          <cell r="R38">
            <v>0</v>
          </cell>
          <cell r="S38">
            <v>236.14</v>
          </cell>
          <cell r="T38">
            <v>878</v>
          </cell>
          <cell r="U38">
            <v>26.895199999999999</v>
          </cell>
          <cell r="V38">
            <v>351.2</v>
          </cell>
          <cell r="W38">
            <v>67.238</v>
          </cell>
          <cell r="X38">
            <v>304</v>
          </cell>
          <cell r="Y38">
            <v>259</v>
          </cell>
          <cell r="Z38">
            <v>22.86</v>
          </cell>
          <cell r="AA38">
            <v>8.8262599999999996</v>
          </cell>
          <cell r="AB38">
            <v>1006</v>
          </cell>
          <cell r="AC38">
            <v>20</v>
          </cell>
        </row>
        <row r="39">
          <cell r="G39" t="str">
            <v>BECKONING PT</v>
          </cell>
          <cell r="H39">
            <v>0</v>
          </cell>
          <cell r="I39">
            <v>0</v>
          </cell>
          <cell r="J39">
            <v>0</v>
          </cell>
          <cell r="K39">
            <v>0</v>
          </cell>
          <cell r="L39">
            <v>0</v>
          </cell>
          <cell r="M39">
            <v>0</v>
          </cell>
          <cell r="N39">
            <v>0</v>
          </cell>
          <cell r="O39">
            <v>0</v>
          </cell>
          <cell r="P39">
            <v>0</v>
          </cell>
          <cell r="Q39">
            <v>0</v>
          </cell>
          <cell r="R39">
            <v>0</v>
          </cell>
          <cell r="S39">
            <v>0</v>
          </cell>
          <cell r="U39">
            <v>0</v>
          </cell>
          <cell r="W39">
            <v>0</v>
          </cell>
          <cell r="Z39">
            <v>0</v>
          </cell>
          <cell r="AB39">
            <v>0</v>
          </cell>
        </row>
        <row r="40">
          <cell r="G40" t="str">
            <v>BLACK PT</v>
          </cell>
          <cell r="H40">
            <v>81.08</v>
          </cell>
          <cell r="I40">
            <v>121.46</v>
          </cell>
          <cell r="J40">
            <v>0</v>
          </cell>
          <cell r="K40">
            <v>90.68</v>
          </cell>
          <cell r="L40">
            <v>0</v>
          </cell>
          <cell r="M40">
            <v>361.64</v>
          </cell>
          <cell r="N40">
            <v>34.840000000000003</v>
          </cell>
          <cell r="O40">
            <v>0</v>
          </cell>
          <cell r="P40">
            <v>0</v>
          </cell>
          <cell r="Q40">
            <v>0</v>
          </cell>
          <cell r="R40">
            <v>0</v>
          </cell>
          <cell r="S40">
            <v>689.7</v>
          </cell>
          <cell r="T40">
            <v>633</v>
          </cell>
          <cell r="U40">
            <v>108.95699999999999</v>
          </cell>
          <cell r="V40">
            <v>176</v>
          </cell>
          <cell r="W40">
            <v>391.875</v>
          </cell>
          <cell r="X40">
            <v>1207</v>
          </cell>
          <cell r="Y40">
            <v>1026</v>
          </cell>
          <cell r="Z40">
            <v>336.3</v>
          </cell>
          <cell r="AA40">
            <v>32.777799999999999</v>
          </cell>
          <cell r="AB40">
            <v>1007</v>
          </cell>
          <cell r="AC40">
            <v>0</v>
          </cell>
        </row>
        <row r="41">
          <cell r="G41" t="str">
            <v>BWS</v>
          </cell>
          <cell r="H41">
            <v>36.96</v>
          </cell>
          <cell r="I41">
            <v>0</v>
          </cell>
          <cell r="J41">
            <v>0</v>
          </cell>
          <cell r="K41">
            <v>0</v>
          </cell>
          <cell r="L41">
            <v>0</v>
          </cell>
          <cell r="M41">
            <v>238.87</v>
          </cell>
          <cell r="N41">
            <v>0</v>
          </cell>
          <cell r="O41">
            <v>0</v>
          </cell>
          <cell r="P41">
            <v>112</v>
          </cell>
          <cell r="Q41">
            <v>0</v>
          </cell>
          <cell r="R41">
            <v>0</v>
          </cell>
          <cell r="S41">
            <v>387.83</v>
          </cell>
          <cell r="T41">
            <v>3997</v>
          </cell>
          <cell r="U41">
            <v>9.70303</v>
          </cell>
          <cell r="V41">
            <v>1598.8</v>
          </cell>
          <cell r="W41">
            <v>24.2576</v>
          </cell>
          <cell r="X41">
            <v>4337</v>
          </cell>
          <cell r="Y41">
            <v>3686</v>
          </cell>
          <cell r="Z41">
            <v>3298.17</v>
          </cell>
          <cell r="AA41">
            <v>89.478300000000004</v>
          </cell>
          <cell r="AB41">
            <v>4190</v>
          </cell>
          <cell r="AC41">
            <v>0</v>
          </cell>
        </row>
        <row r="42">
          <cell r="G42" t="str">
            <v>BWS-PUNALUU</v>
          </cell>
          <cell r="H42">
            <v>0</v>
          </cell>
          <cell r="I42">
            <v>0</v>
          </cell>
          <cell r="J42">
            <v>0</v>
          </cell>
          <cell r="K42">
            <v>0</v>
          </cell>
          <cell r="L42">
            <v>0</v>
          </cell>
          <cell r="M42">
            <v>0</v>
          </cell>
          <cell r="N42">
            <v>0</v>
          </cell>
          <cell r="O42">
            <v>0</v>
          </cell>
          <cell r="P42">
            <v>0</v>
          </cell>
          <cell r="Q42">
            <v>0</v>
          </cell>
          <cell r="R42">
            <v>0</v>
          </cell>
          <cell r="S42">
            <v>0</v>
          </cell>
          <cell r="T42">
            <v>443</v>
          </cell>
          <cell r="U42">
            <v>0</v>
          </cell>
          <cell r="V42">
            <v>177.2</v>
          </cell>
          <cell r="W42">
            <v>0</v>
          </cell>
          <cell r="X42">
            <v>0</v>
          </cell>
          <cell r="Y42">
            <v>0</v>
          </cell>
          <cell r="Z42">
            <v>0</v>
          </cell>
          <cell r="AB42">
            <v>0</v>
          </cell>
        </row>
        <row r="43">
          <cell r="G43" t="str">
            <v>CARLOS LONG</v>
          </cell>
          <cell r="H43">
            <v>385.52</v>
          </cell>
          <cell r="I43">
            <v>225.929</v>
          </cell>
          <cell r="J43">
            <v>0</v>
          </cell>
          <cell r="K43">
            <v>430.60300000000001</v>
          </cell>
          <cell r="L43">
            <v>133.30500000000001</v>
          </cell>
          <cell r="M43">
            <v>2128.0100000000002</v>
          </cell>
          <cell r="N43">
            <v>123.93300000000001</v>
          </cell>
          <cell r="O43">
            <v>0</v>
          </cell>
          <cell r="P43">
            <v>0</v>
          </cell>
          <cell r="Q43">
            <v>0</v>
          </cell>
          <cell r="R43">
            <v>0</v>
          </cell>
          <cell r="S43">
            <v>3427.3</v>
          </cell>
          <cell r="T43">
            <v>2477</v>
          </cell>
          <cell r="U43">
            <v>138.36500000000001</v>
          </cell>
          <cell r="V43">
            <v>1582</v>
          </cell>
          <cell r="W43">
            <v>216.643</v>
          </cell>
          <cell r="X43">
            <v>3984</v>
          </cell>
          <cell r="Y43">
            <v>3386</v>
          </cell>
          <cell r="Z43">
            <v>-41.3</v>
          </cell>
          <cell r="AA43">
            <v>-1.21973</v>
          </cell>
          <cell r="AB43">
            <v>4187</v>
          </cell>
          <cell r="AC43">
            <v>101.3</v>
          </cell>
        </row>
        <row r="44">
          <cell r="G44" t="str">
            <v>CASTNER</v>
          </cell>
          <cell r="H44">
            <v>61.53</v>
          </cell>
          <cell r="I44">
            <v>37.799999999999997</v>
          </cell>
          <cell r="J44">
            <v>0</v>
          </cell>
          <cell r="K44">
            <v>120.465</v>
          </cell>
          <cell r="L44">
            <v>60.8</v>
          </cell>
          <cell r="M44">
            <v>954.08</v>
          </cell>
          <cell r="N44">
            <v>16.850000000000001</v>
          </cell>
          <cell r="O44">
            <v>0</v>
          </cell>
          <cell r="P44">
            <v>0</v>
          </cell>
          <cell r="Q44">
            <v>0</v>
          </cell>
          <cell r="R44">
            <v>0</v>
          </cell>
          <cell r="S44">
            <v>1251.53</v>
          </cell>
          <cell r="T44">
            <v>4244</v>
          </cell>
          <cell r="U44">
            <v>29.4893</v>
          </cell>
          <cell r="V44">
            <v>1697.6</v>
          </cell>
          <cell r="W44">
            <v>73.723200000000006</v>
          </cell>
          <cell r="X44">
            <v>6569</v>
          </cell>
          <cell r="Y44">
            <v>5583</v>
          </cell>
          <cell r="Z44">
            <v>4331.4799999999996</v>
          </cell>
          <cell r="AA44">
            <v>77.583299999999994</v>
          </cell>
          <cell r="AB44">
            <v>6569</v>
          </cell>
          <cell r="AC44">
            <v>42.6</v>
          </cell>
        </row>
        <row r="45">
          <cell r="G45" t="str">
            <v>CEIP 3</v>
          </cell>
          <cell r="H45">
            <v>0</v>
          </cell>
          <cell r="I45">
            <v>0</v>
          </cell>
          <cell r="J45">
            <v>0</v>
          </cell>
          <cell r="K45">
            <v>78.5</v>
          </cell>
          <cell r="L45">
            <v>0</v>
          </cell>
          <cell r="M45">
            <v>331.29</v>
          </cell>
          <cell r="N45">
            <v>0</v>
          </cell>
          <cell r="O45">
            <v>0</v>
          </cell>
          <cell r="P45">
            <v>2082.9</v>
          </cell>
          <cell r="Q45">
            <v>0</v>
          </cell>
          <cell r="R45">
            <v>0</v>
          </cell>
          <cell r="S45">
            <v>2492.69</v>
          </cell>
          <cell r="T45">
            <v>4479</v>
          </cell>
          <cell r="U45">
            <v>55.652799999999999</v>
          </cell>
          <cell r="V45">
            <v>671.85</v>
          </cell>
          <cell r="W45">
            <v>371.01900000000001</v>
          </cell>
          <cell r="X45">
            <v>6243</v>
          </cell>
          <cell r="Y45">
            <v>5307</v>
          </cell>
          <cell r="Z45">
            <v>2814.31</v>
          </cell>
          <cell r="AA45">
            <v>53.030200000000001</v>
          </cell>
          <cell r="AB45">
            <v>6243</v>
          </cell>
          <cell r="AC45">
            <v>0</v>
          </cell>
        </row>
        <row r="46">
          <cell r="G46" t="str">
            <v>CEIP 4</v>
          </cell>
          <cell r="H46">
            <v>95.99</v>
          </cell>
          <cell r="I46">
            <v>36.42</v>
          </cell>
          <cell r="J46">
            <v>0</v>
          </cell>
          <cell r="K46">
            <v>52.78</v>
          </cell>
          <cell r="L46">
            <v>27.53</v>
          </cell>
          <cell r="M46">
            <v>258.89</v>
          </cell>
          <cell r="N46">
            <v>0</v>
          </cell>
          <cell r="O46">
            <v>0</v>
          </cell>
          <cell r="P46">
            <v>11.6</v>
          </cell>
          <cell r="Q46">
            <v>0</v>
          </cell>
          <cell r="R46">
            <v>0</v>
          </cell>
          <cell r="S46">
            <v>483.21</v>
          </cell>
          <cell r="T46">
            <v>772</v>
          </cell>
          <cell r="U46">
            <v>62.591999999999999</v>
          </cell>
          <cell r="V46">
            <v>440</v>
          </cell>
          <cell r="W46">
            <v>109.82</v>
          </cell>
          <cell r="X46">
            <v>1478</v>
          </cell>
          <cell r="Y46">
            <v>1256</v>
          </cell>
          <cell r="Z46">
            <v>772.79</v>
          </cell>
          <cell r="AA46">
            <v>61.527900000000002</v>
          </cell>
          <cell r="AB46">
            <v>1478</v>
          </cell>
          <cell r="AC46">
            <v>15.6</v>
          </cell>
        </row>
        <row r="47">
          <cell r="G47" t="str">
            <v>CEIP 46</v>
          </cell>
          <cell r="H47">
            <v>0</v>
          </cell>
          <cell r="I47">
            <v>0</v>
          </cell>
          <cell r="J47">
            <v>0</v>
          </cell>
          <cell r="K47">
            <v>0</v>
          </cell>
          <cell r="L47">
            <v>0</v>
          </cell>
          <cell r="M47">
            <v>0</v>
          </cell>
          <cell r="N47">
            <v>0</v>
          </cell>
          <cell r="O47">
            <v>0</v>
          </cell>
          <cell r="P47">
            <v>0</v>
          </cell>
          <cell r="Q47">
            <v>0</v>
          </cell>
          <cell r="R47">
            <v>0</v>
          </cell>
          <cell r="S47">
            <v>0</v>
          </cell>
          <cell r="U47">
            <v>0</v>
          </cell>
          <cell r="W47">
            <v>0</v>
          </cell>
          <cell r="Z47">
            <v>0</v>
          </cell>
          <cell r="AB47">
            <v>0</v>
          </cell>
        </row>
        <row r="48">
          <cell r="G48" t="str">
            <v>CIP BU TSF</v>
          </cell>
          <cell r="H48">
            <v>0</v>
          </cell>
          <cell r="I48">
            <v>0</v>
          </cell>
          <cell r="J48">
            <v>0</v>
          </cell>
          <cell r="K48">
            <v>0</v>
          </cell>
          <cell r="L48">
            <v>0</v>
          </cell>
          <cell r="M48">
            <v>0</v>
          </cell>
          <cell r="N48">
            <v>0</v>
          </cell>
          <cell r="O48">
            <v>0</v>
          </cell>
          <cell r="P48">
            <v>0</v>
          </cell>
          <cell r="Q48">
            <v>0</v>
          </cell>
          <cell r="R48">
            <v>0</v>
          </cell>
          <cell r="S48">
            <v>0</v>
          </cell>
          <cell r="T48">
            <v>0</v>
          </cell>
          <cell r="V48">
            <v>0</v>
          </cell>
          <cell r="X48">
            <v>0</v>
          </cell>
          <cell r="Y48">
            <v>0</v>
          </cell>
          <cell r="Z48">
            <v>0</v>
          </cell>
          <cell r="AB48">
            <v>0</v>
          </cell>
          <cell r="AC48">
            <v>0</v>
          </cell>
        </row>
        <row r="49">
          <cell r="G49" t="str">
            <v>CKT 10</v>
          </cell>
          <cell r="H49">
            <v>0</v>
          </cell>
          <cell r="I49">
            <v>0</v>
          </cell>
          <cell r="J49">
            <v>0</v>
          </cell>
          <cell r="K49">
            <v>0</v>
          </cell>
          <cell r="L49">
            <v>0</v>
          </cell>
          <cell r="M49">
            <v>0</v>
          </cell>
          <cell r="N49">
            <v>0</v>
          </cell>
          <cell r="O49">
            <v>0</v>
          </cell>
          <cell r="P49">
            <v>330.75</v>
          </cell>
          <cell r="Q49">
            <v>0</v>
          </cell>
          <cell r="R49">
            <v>0</v>
          </cell>
          <cell r="S49">
            <v>330.75</v>
          </cell>
          <cell r="T49">
            <v>2135</v>
          </cell>
          <cell r="U49">
            <v>15.4918</v>
          </cell>
          <cell r="V49">
            <v>854</v>
          </cell>
          <cell r="W49">
            <v>38.729500000000002</v>
          </cell>
          <cell r="X49">
            <v>2068</v>
          </cell>
          <cell r="Y49">
            <v>1758</v>
          </cell>
          <cell r="Z49">
            <v>1427.25</v>
          </cell>
          <cell r="AA49">
            <v>81.186000000000007</v>
          </cell>
          <cell r="AB49">
            <v>3114</v>
          </cell>
          <cell r="AC49">
            <v>0</v>
          </cell>
        </row>
        <row r="50">
          <cell r="G50" t="str">
            <v>CKT 12</v>
          </cell>
          <cell r="H50">
            <v>0</v>
          </cell>
          <cell r="I50">
            <v>0</v>
          </cell>
          <cell r="J50">
            <v>0</v>
          </cell>
          <cell r="K50">
            <v>0</v>
          </cell>
          <cell r="L50">
            <v>0</v>
          </cell>
          <cell r="M50">
            <v>0</v>
          </cell>
          <cell r="N50">
            <v>0</v>
          </cell>
          <cell r="O50">
            <v>0</v>
          </cell>
          <cell r="P50">
            <v>0</v>
          </cell>
          <cell r="Q50">
            <v>0</v>
          </cell>
          <cell r="R50">
            <v>0</v>
          </cell>
          <cell r="S50">
            <v>0</v>
          </cell>
          <cell r="T50">
            <v>2314</v>
          </cell>
          <cell r="U50">
            <v>0</v>
          </cell>
          <cell r="V50">
            <v>925.6</v>
          </cell>
          <cell r="W50">
            <v>0</v>
          </cell>
          <cell r="X50">
            <v>3107</v>
          </cell>
          <cell r="Y50">
            <v>2641</v>
          </cell>
          <cell r="Z50">
            <v>2641</v>
          </cell>
          <cell r="AA50">
            <v>100</v>
          </cell>
          <cell r="AB50">
            <v>3107</v>
          </cell>
        </row>
        <row r="51">
          <cell r="G51" t="str">
            <v>CKT 16</v>
          </cell>
          <cell r="H51">
            <v>0</v>
          </cell>
          <cell r="I51">
            <v>0</v>
          </cell>
          <cell r="J51">
            <v>235</v>
          </cell>
          <cell r="K51">
            <v>0</v>
          </cell>
          <cell r="L51">
            <v>0</v>
          </cell>
          <cell r="M51">
            <v>293.93</v>
          </cell>
          <cell r="N51">
            <v>0</v>
          </cell>
          <cell r="O51">
            <v>0</v>
          </cell>
          <cell r="P51">
            <v>5659.6</v>
          </cell>
          <cell r="Q51">
            <v>0</v>
          </cell>
          <cell r="R51">
            <v>0</v>
          </cell>
          <cell r="S51">
            <v>6188.53</v>
          </cell>
          <cell r="T51">
            <v>5034</v>
          </cell>
          <cell r="U51">
            <v>122.935</v>
          </cell>
          <cell r="V51">
            <v>2013.6</v>
          </cell>
          <cell r="W51">
            <v>307.33699999999999</v>
          </cell>
          <cell r="X51">
            <v>6611</v>
          </cell>
          <cell r="Y51">
            <v>5619</v>
          </cell>
          <cell r="Z51">
            <v>-569.53</v>
          </cell>
          <cell r="AA51">
            <v>-10.1358</v>
          </cell>
          <cell r="AB51">
            <v>6611</v>
          </cell>
          <cell r="AC51">
            <v>0</v>
          </cell>
        </row>
        <row r="52">
          <cell r="G52" t="str">
            <v>CKT 18</v>
          </cell>
          <cell r="H52">
            <v>0</v>
          </cell>
          <cell r="I52">
            <v>0</v>
          </cell>
          <cell r="J52">
            <v>0</v>
          </cell>
          <cell r="K52">
            <v>0</v>
          </cell>
          <cell r="L52">
            <v>0</v>
          </cell>
          <cell r="M52">
            <v>294.12</v>
          </cell>
          <cell r="N52">
            <v>0</v>
          </cell>
          <cell r="O52">
            <v>0</v>
          </cell>
          <cell r="P52">
            <v>94.8</v>
          </cell>
          <cell r="Q52">
            <v>0</v>
          </cell>
          <cell r="R52">
            <v>0</v>
          </cell>
          <cell r="S52">
            <v>388.92</v>
          </cell>
          <cell r="T52">
            <v>2420</v>
          </cell>
          <cell r="U52">
            <v>16.071100000000001</v>
          </cell>
          <cell r="V52">
            <v>968</v>
          </cell>
          <cell r="W52">
            <v>40.177700000000002</v>
          </cell>
          <cell r="X52">
            <v>4276</v>
          </cell>
          <cell r="Y52">
            <v>3635</v>
          </cell>
          <cell r="Z52">
            <v>3246.08</v>
          </cell>
          <cell r="AA52">
            <v>89.300700000000006</v>
          </cell>
          <cell r="AB52">
            <v>4151</v>
          </cell>
          <cell r="AC52">
            <v>0</v>
          </cell>
        </row>
        <row r="53">
          <cell r="G53" t="str">
            <v>CKT 6</v>
          </cell>
          <cell r="H53">
            <v>828.15</v>
          </cell>
          <cell r="I53">
            <v>0</v>
          </cell>
          <cell r="J53">
            <v>0</v>
          </cell>
          <cell r="K53">
            <v>0</v>
          </cell>
          <cell r="L53">
            <v>0</v>
          </cell>
          <cell r="M53">
            <v>0</v>
          </cell>
          <cell r="N53">
            <v>0</v>
          </cell>
          <cell r="O53">
            <v>0</v>
          </cell>
          <cell r="P53">
            <v>0</v>
          </cell>
          <cell r="Q53">
            <v>0</v>
          </cell>
          <cell r="R53">
            <v>0</v>
          </cell>
          <cell r="S53">
            <v>828.15</v>
          </cell>
          <cell r="T53">
            <v>2607</v>
          </cell>
          <cell r="U53">
            <v>31.766400000000001</v>
          </cell>
          <cell r="V53">
            <v>1042.8</v>
          </cell>
          <cell r="W53">
            <v>79.415999999999997</v>
          </cell>
          <cell r="X53">
            <v>2806</v>
          </cell>
          <cell r="Y53">
            <v>2385</v>
          </cell>
          <cell r="Z53">
            <v>1556.85</v>
          </cell>
          <cell r="AA53">
            <v>65.276700000000005</v>
          </cell>
          <cell r="AB53">
            <v>2806</v>
          </cell>
          <cell r="AC53">
            <v>0</v>
          </cell>
        </row>
        <row r="54">
          <cell r="G54" t="str">
            <v>CKT 7</v>
          </cell>
          <cell r="H54">
            <v>28.8</v>
          </cell>
          <cell r="I54">
            <v>0</v>
          </cell>
          <cell r="J54">
            <v>0</v>
          </cell>
          <cell r="K54">
            <v>0</v>
          </cell>
          <cell r="L54">
            <v>0</v>
          </cell>
          <cell r="M54">
            <v>281.02999999999997</v>
          </cell>
          <cell r="N54">
            <v>0</v>
          </cell>
          <cell r="O54">
            <v>0</v>
          </cell>
          <cell r="P54">
            <v>0</v>
          </cell>
          <cell r="Q54">
            <v>0</v>
          </cell>
          <cell r="R54">
            <v>0</v>
          </cell>
          <cell r="S54">
            <v>309.83</v>
          </cell>
          <cell r="T54">
            <v>3573</v>
          </cell>
          <cell r="U54">
            <v>8.6714199999999995</v>
          </cell>
          <cell r="V54">
            <v>1429.2</v>
          </cell>
          <cell r="W54">
            <v>21.678599999999999</v>
          </cell>
          <cell r="X54">
            <v>4397</v>
          </cell>
          <cell r="Y54">
            <v>3737</v>
          </cell>
          <cell r="Z54">
            <v>3427.17</v>
          </cell>
          <cell r="AA54">
            <v>91.709100000000007</v>
          </cell>
          <cell r="AB54">
            <v>4488</v>
          </cell>
          <cell r="AC54">
            <v>0</v>
          </cell>
        </row>
        <row r="55">
          <cell r="G55" t="str">
            <v>CKT 8</v>
          </cell>
          <cell r="H55">
            <v>0</v>
          </cell>
          <cell r="I55">
            <v>0</v>
          </cell>
          <cell r="J55">
            <v>0</v>
          </cell>
          <cell r="K55">
            <v>0</v>
          </cell>
          <cell r="L55">
            <v>0</v>
          </cell>
          <cell r="M55">
            <v>0</v>
          </cell>
          <cell r="N55">
            <v>0</v>
          </cell>
          <cell r="O55">
            <v>0</v>
          </cell>
          <cell r="P55">
            <v>0</v>
          </cell>
          <cell r="Q55">
            <v>0</v>
          </cell>
          <cell r="R55">
            <v>0</v>
          </cell>
          <cell r="S55">
            <v>0</v>
          </cell>
          <cell r="T55">
            <v>948</v>
          </cell>
          <cell r="U55">
            <v>0</v>
          </cell>
          <cell r="V55">
            <v>379.2</v>
          </cell>
          <cell r="W55">
            <v>0</v>
          </cell>
          <cell r="X55">
            <v>1403</v>
          </cell>
          <cell r="Y55">
            <v>1193</v>
          </cell>
          <cell r="Z55">
            <v>1193</v>
          </cell>
          <cell r="AA55">
            <v>100</v>
          </cell>
          <cell r="AB55">
            <v>1403</v>
          </cell>
        </row>
        <row r="56">
          <cell r="G56" t="str">
            <v>COCONUT GROVE</v>
          </cell>
          <cell r="H56">
            <v>74.88</v>
          </cell>
          <cell r="I56">
            <v>61.8</v>
          </cell>
          <cell r="J56">
            <v>0</v>
          </cell>
          <cell r="K56">
            <v>115.855</v>
          </cell>
          <cell r="L56">
            <v>25.24</v>
          </cell>
          <cell r="M56">
            <v>815.12</v>
          </cell>
          <cell r="N56">
            <v>10.220000000000001</v>
          </cell>
          <cell r="O56">
            <v>0</v>
          </cell>
          <cell r="P56">
            <v>0</v>
          </cell>
          <cell r="Q56">
            <v>0</v>
          </cell>
          <cell r="R56">
            <v>0</v>
          </cell>
          <cell r="S56">
            <v>1103.1099999999999</v>
          </cell>
          <cell r="T56">
            <v>1224</v>
          </cell>
          <cell r="U56">
            <v>90.123800000000003</v>
          </cell>
          <cell r="V56">
            <v>489.6</v>
          </cell>
          <cell r="W56">
            <v>225.309</v>
          </cell>
          <cell r="X56">
            <v>1457</v>
          </cell>
          <cell r="Y56">
            <v>1239</v>
          </cell>
          <cell r="Z56">
            <v>135.88499999999999</v>
          </cell>
          <cell r="AA56">
            <v>10.9673</v>
          </cell>
          <cell r="AB56">
            <v>1999</v>
          </cell>
          <cell r="AC56">
            <v>20.2</v>
          </cell>
        </row>
        <row r="57">
          <cell r="G57" t="str">
            <v>DAIRYMENS</v>
          </cell>
          <cell r="H57">
            <v>14</v>
          </cell>
          <cell r="I57">
            <v>0</v>
          </cell>
          <cell r="J57">
            <v>0</v>
          </cell>
          <cell r="K57">
            <v>20.55</v>
          </cell>
          <cell r="L57">
            <v>17.66</v>
          </cell>
          <cell r="M57">
            <v>244.07</v>
          </cell>
          <cell r="N57">
            <v>0</v>
          </cell>
          <cell r="O57">
            <v>0</v>
          </cell>
          <cell r="P57">
            <v>0</v>
          </cell>
          <cell r="Q57">
            <v>0</v>
          </cell>
          <cell r="R57">
            <v>0</v>
          </cell>
          <cell r="S57">
            <v>296.27999999999997</v>
          </cell>
          <cell r="T57">
            <v>3209</v>
          </cell>
          <cell r="U57">
            <v>9.23278</v>
          </cell>
          <cell r="V57">
            <v>1283.5999999999999</v>
          </cell>
          <cell r="W57">
            <v>23.082000000000001</v>
          </cell>
          <cell r="X57">
            <v>2649</v>
          </cell>
          <cell r="Y57">
            <v>2252</v>
          </cell>
          <cell r="Z57">
            <v>1955.72</v>
          </cell>
          <cell r="AA57">
            <v>86.843699999999998</v>
          </cell>
          <cell r="AB57">
            <v>3266</v>
          </cell>
          <cell r="AC57">
            <v>10</v>
          </cell>
        </row>
        <row r="58">
          <cell r="G58" t="str">
            <v>DE RUSSY</v>
          </cell>
          <cell r="H58">
            <v>0</v>
          </cell>
          <cell r="I58">
            <v>0</v>
          </cell>
          <cell r="J58">
            <v>0</v>
          </cell>
          <cell r="K58">
            <v>0</v>
          </cell>
          <cell r="L58">
            <v>0</v>
          </cell>
          <cell r="M58">
            <v>0</v>
          </cell>
          <cell r="N58">
            <v>0</v>
          </cell>
          <cell r="O58">
            <v>0</v>
          </cell>
          <cell r="P58">
            <v>0</v>
          </cell>
          <cell r="Q58">
            <v>0</v>
          </cell>
          <cell r="R58">
            <v>0</v>
          </cell>
          <cell r="S58">
            <v>0</v>
          </cell>
          <cell r="T58">
            <v>2308</v>
          </cell>
          <cell r="U58">
            <v>0</v>
          </cell>
          <cell r="V58">
            <v>923.2</v>
          </cell>
          <cell r="W58">
            <v>0</v>
          </cell>
          <cell r="X58">
            <v>3126</v>
          </cell>
          <cell r="Y58">
            <v>2657</v>
          </cell>
          <cell r="Z58">
            <v>2657</v>
          </cell>
          <cell r="AA58">
            <v>100</v>
          </cell>
          <cell r="AB58">
            <v>3126</v>
          </cell>
        </row>
        <row r="59">
          <cell r="G59" t="str">
            <v>DEPOT RD</v>
          </cell>
          <cell r="H59">
            <v>158.47</v>
          </cell>
          <cell r="I59">
            <v>45</v>
          </cell>
          <cell r="J59">
            <v>0</v>
          </cell>
          <cell r="K59">
            <v>135.68199999999999</v>
          </cell>
          <cell r="L59">
            <v>175</v>
          </cell>
          <cell r="M59">
            <v>898.9</v>
          </cell>
          <cell r="N59">
            <v>47</v>
          </cell>
          <cell r="O59">
            <v>0</v>
          </cell>
          <cell r="P59">
            <v>0</v>
          </cell>
          <cell r="Q59">
            <v>0</v>
          </cell>
          <cell r="R59">
            <v>0</v>
          </cell>
          <cell r="S59">
            <v>1460.05</v>
          </cell>
          <cell r="T59">
            <v>3153</v>
          </cell>
          <cell r="U59">
            <v>46.306800000000003</v>
          </cell>
          <cell r="V59">
            <v>1261.2</v>
          </cell>
          <cell r="W59">
            <v>115.767</v>
          </cell>
          <cell r="X59">
            <v>2327</v>
          </cell>
          <cell r="Y59">
            <v>1978</v>
          </cell>
          <cell r="Z59">
            <v>517.94799999999998</v>
          </cell>
          <cell r="AA59">
            <v>26.185400000000001</v>
          </cell>
          <cell r="AB59">
            <v>2327</v>
          </cell>
          <cell r="AC59">
            <v>119.6</v>
          </cell>
        </row>
        <row r="60">
          <cell r="G60" t="str">
            <v>DIAMOND HEAD</v>
          </cell>
          <cell r="H60">
            <v>112.37</v>
          </cell>
          <cell r="I60">
            <v>34.799999999999997</v>
          </cell>
          <cell r="J60">
            <v>0</v>
          </cell>
          <cell r="K60">
            <v>101.72</v>
          </cell>
          <cell r="L60">
            <v>0</v>
          </cell>
          <cell r="M60">
            <v>240.2</v>
          </cell>
          <cell r="N60">
            <v>0</v>
          </cell>
          <cell r="O60">
            <v>0</v>
          </cell>
          <cell r="P60">
            <v>100.8</v>
          </cell>
          <cell r="Q60">
            <v>0</v>
          </cell>
          <cell r="R60">
            <v>0</v>
          </cell>
          <cell r="S60">
            <v>589.89</v>
          </cell>
          <cell r="T60">
            <v>4073</v>
          </cell>
          <cell r="U60">
            <v>14.482900000000001</v>
          </cell>
          <cell r="V60">
            <v>1629.2</v>
          </cell>
          <cell r="W60">
            <v>36.207299999999996</v>
          </cell>
          <cell r="X60">
            <v>1452</v>
          </cell>
          <cell r="Y60">
            <v>1234</v>
          </cell>
          <cell r="Z60">
            <v>644.11</v>
          </cell>
          <cell r="AA60">
            <v>52.196899999999999</v>
          </cell>
          <cell r="AB60">
            <v>5293</v>
          </cell>
          <cell r="AC60">
            <v>0</v>
          </cell>
        </row>
        <row r="61">
          <cell r="G61" t="str">
            <v>DOLE 1</v>
          </cell>
          <cell r="H61">
            <v>0</v>
          </cell>
          <cell r="I61">
            <v>0</v>
          </cell>
          <cell r="J61">
            <v>0</v>
          </cell>
          <cell r="K61">
            <v>0</v>
          </cell>
          <cell r="L61">
            <v>0</v>
          </cell>
          <cell r="M61">
            <v>113.8</v>
          </cell>
          <cell r="N61">
            <v>0</v>
          </cell>
          <cell r="O61">
            <v>0</v>
          </cell>
          <cell r="P61">
            <v>2361</v>
          </cell>
          <cell r="Q61">
            <v>0</v>
          </cell>
          <cell r="R61">
            <v>0</v>
          </cell>
          <cell r="S61">
            <v>2474.8000000000002</v>
          </cell>
          <cell r="T61">
            <v>3174</v>
          </cell>
          <cell r="U61">
            <v>77.971000000000004</v>
          </cell>
          <cell r="V61">
            <v>1269.5999999999999</v>
          </cell>
          <cell r="W61">
            <v>194.928</v>
          </cell>
          <cell r="X61">
            <v>5673</v>
          </cell>
          <cell r="Y61">
            <v>4822</v>
          </cell>
          <cell r="Z61">
            <v>2347.1999999999998</v>
          </cell>
          <cell r="AA61">
            <v>48.676900000000003</v>
          </cell>
          <cell r="AB61">
            <v>5673</v>
          </cell>
          <cell r="AC61">
            <v>0</v>
          </cell>
        </row>
        <row r="62">
          <cell r="G62" t="str">
            <v>EKEKELA</v>
          </cell>
          <cell r="H62">
            <v>145.74</v>
          </cell>
          <cell r="I62">
            <v>78.88</v>
          </cell>
          <cell r="J62">
            <v>0</v>
          </cell>
          <cell r="K62">
            <v>83.944999999999993</v>
          </cell>
          <cell r="L62">
            <v>7.6</v>
          </cell>
          <cell r="M62">
            <v>623.27</v>
          </cell>
          <cell r="N62">
            <v>0</v>
          </cell>
          <cell r="O62">
            <v>0</v>
          </cell>
          <cell r="P62">
            <v>0</v>
          </cell>
          <cell r="Q62">
            <v>0</v>
          </cell>
          <cell r="R62">
            <v>0</v>
          </cell>
          <cell r="S62">
            <v>939.43499999999995</v>
          </cell>
          <cell r="T62">
            <v>884</v>
          </cell>
          <cell r="U62">
            <v>106.271</v>
          </cell>
          <cell r="V62">
            <v>131</v>
          </cell>
          <cell r="W62">
            <v>717.12599999999998</v>
          </cell>
          <cell r="X62">
            <v>1115</v>
          </cell>
          <cell r="Y62">
            <v>948</v>
          </cell>
          <cell r="Z62">
            <v>8.5649999999999995</v>
          </cell>
          <cell r="AA62">
            <v>0.90348099999999998</v>
          </cell>
          <cell r="AB62">
            <v>1070</v>
          </cell>
          <cell r="AC62">
            <v>7.6</v>
          </cell>
        </row>
        <row r="63">
          <cell r="G63" t="str">
            <v>ENA 1</v>
          </cell>
          <cell r="H63">
            <v>0</v>
          </cell>
          <cell r="I63">
            <v>0</v>
          </cell>
          <cell r="J63">
            <v>0</v>
          </cell>
          <cell r="K63">
            <v>0</v>
          </cell>
          <cell r="L63">
            <v>0</v>
          </cell>
          <cell r="M63">
            <v>0</v>
          </cell>
          <cell r="N63">
            <v>0</v>
          </cell>
          <cell r="O63">
            <v>0</v>
          </cell>
          <cell r="P63">
            <v>0</v>
          </cell>
          <cell r="Q63">
            <v>0</v>
          </cell>
          <cell r="R63">
            <v>0</v>
          </cell>
          <cell r="S63">
            <v>0</v>
          </cell>
          <cell r="T63">
            <v>2964</v>
          </cell>
          <cell r="U63">
            <v>0</v>
          </cell>
          <cell r="V63">
            <v>1185.5999999999999</v>
          </cell>
          <cell r="W63">
            <v>0</v>
          </cell>
          <cell r="X63">
            <v>3559</v>
          </cell>
          <cell r="Y63">
            <v>3025</v>
          </cell>
          <cell r="Z63">
            <v>3025</v>
          </cell>
          <cell r="AA63">
            <v>100</v>
          </cell>
          <cell r="AB63">
            <v>3559</v>
          </cell>
        </row>
        <row r="64">
          <cell r="G64" t="str">
            <v>ENA 2</v>
          </cell>
          <cell r="H64">
            <v>0</v>
          </cell>
          <cell r="I64">
            <v>0</v>
          </cell>
          <cell r="J64">
            <v>0</v>
          </cell>
          <cell r="K64">
            <v>0</v>
          </cell>
          <cell r="L64">
            <v>0</v>
          </cell>
          <cell r="M64">
            <v>0</v>
          </cell>
          <cell r="N64">
            <v>0</v>
          </cell>
          <cell r="O64">
            <v>0</v>
          </cell>
          <cell r="P64">
            <v>0</v>
          </cell>
          <cell r="Q64">
            <v>0</v>
          </cell>
          <cell r="R64">
            <v>0</v>
          </cell>
          <cell r="S64">
            <v>0</v>
          </cell>
          <cell r="T64">
            <v>3420</v>
          </cell>
          <cell r="U64">
            <v>0</v>
          </cell>
          <cell r="V64">
            <v>1368</v>
          </cell>
          <cell r="W64">
            <v>0</v>
          </cell>
          <cell r="X64">
            <v>4529</v>
          </cell>
          <cell r="Y64">
            <v>3850</v>
          </cell>
          <cell r="Z64">
            <v>3850</v>
          </cell>
          <cell r="AA64">
            <v>100</v>
          </cell>
          <cell r="AB64">
            <v>4529</v>
          </cell>
        </row>
        <row r="65">
          <cell r="G65" t="str">
            <v>ENCHANTED LAKES</v>
          </cell>
          <cell r="H65">
            <v>314.32</v>
          </cell>
          <cell r="I65">
            <v>202.52</v>
          </cell>
          <cell r="J65">
            <v>0</v>
          </cell>
          <cell r="K65">
            <v>688.17</v>
          </cell>
          <cell r="L65">
            <v>161.88</v>
          </cell>
          <cell r="M65">
            <v>2469.6999999999998</v>
          </cell>
          <cell r="N65">
            <v>165.57400000000001</v>
          </cell>
          <cell r="O65">
            <v>0</v>
          </cell>
          <cell r="P65">
            <v>386.4</v>
          </cell>
          <cell r="Q65">
            <v>0</v>
          </cell>
          <cell r="R65">
            <v>0</v>
          </cell>
          <cell r="S65">
            <v>4388.5600000000004</v>
          </cell>
          <cell r="T65">
            <v>3304</v>
          </cell>
          <cell r="U65">
            <v>132.82599999999999</v>
          </cell>
          <cell r="V65">
            <v>1140</v>
          </cell>
          <cell r="W65">
            <v>384.96199999999999</v>
          </cell>
          <cell r="X65">
            <v>5155</v>
          </cell>
          <cell r="Y65">
            <v>4382</v>
          </cell>
          <cell r="Z65">
            <v>-6.5639599999999998</v>
          </cell>
          <cell r="AA65">
            <v>-0.14979400000000001</v>
          </cell>
          <cell r="AB65">
            <v>5866</v>
          </cell>
          <cell r="AC65">
            <v>137.80000000000001</v>
          </cell>
        </row>
        <row r="66">
          <cell r="G66" t="str">
            <v>EWA BEACH 1</v>
          </cell>
          <cell r="H66">
            <v>244.41</v>
          </cell>
          <cell r="I66">
            <v>152.53399999999999</v>
          </cell>
          <cell r="J66">
            <v>0</v>
          </cell>
          <cell r="K66">
            <v>288.77199999999999</v>
          </cell>
          <cell r="L66">
            <v>373.48</v>
          </cell>
          <cell r="M66">
            <v>2385.13</v>
          </cell>
          <cell r="N66">
            <v>51.38</v>
          </cell>
          <cell r="O66">
            <v>0</v>
          </cell>
          <cell r="P66">
            <v>0</v>
          </cell>
          <cell r="Q66">
            <v>0</v>
          </cell>
          <cell r="R66">
            <v>0</v>
          </cell>
          <cell r="S66">
            <v>3495.71</v>
          </cell>
          <cell r="T66">
            <v>4246</v>
          </cell>
          <cell r="U66">
            <v>82.329400000000007</v>
          </cell>
          <cell r="V66">
            <v>1698.4</v>
          </cell>
          <cell r="W66">
            <v>205.82300000000001</v>
          </cell>
          <cell r="X66">
            <v>6550</v>
          </cell>
          <cell r="Y66">
            <v>5568</v>
          </cell>
          <cell r="Z66">
            <v>2072.29</v>
          </cell>
          <cell r="AA66">
            <v>37.2179</v>
          </cell>
          <cell r="AB66">
            <v>6550</v>
          </cell>
          <cell r="AC66">
            <v>249</v>
          </cell>
        </row>
        <row r="67">
          <cell r="G67" t="str">
            <v>EWA BEACH 2</v>
          </cell>
          <cell r="H67">
            <v>480.13</v>
          </cell>
          <cell r="I67">
            <v>197.61</v>
          </cell>
          <cell r="J67">
            <v>0</v>
          </cell>
          <cell r="K67">
            <v>179.83</v>
          </cell>
          <cell r="L67">
            <v>371.03</v>
          </cell>
          <cell r="M67">
            <v>1671.66</v>
          </cell>
          <cell r="N67">
            <v>51.68</v>
          </cell>
          <cell r="O67">
            <v>0</v>
          </cell>
          <cell r="P67">
            <v>0</v>
          </cell>
          <cell r="Q67">
            <v>0</v>
          </cell>
          <cell r="R67">
            <v>0</v>
          </cell>
          <cell r="S67">
            <v>2951.94</v>
          </cell>
          <cell r="T67">
            <v>2682</v>
          </cell>
          <cell r="U67">
            <v>110.065</v>
          </cell>
          <cell r="V67">
            <v>1072.8</v>
          </cell>
          <cell r="W67">
            <v>275.16199999999998</v>
          </cell>
          <cell r="X67">
            <v>4257</v>
          </cell>
          <cell r="Y67">
            <v>3618</v>
          </cell>
          <cell r="Z67">
            <v>666.06</v>
          </cell>
          <cell r="AA67">
            <v>18.409600000000001</v>
          </cell>
          <cell r="AB67">
            <v>4257</v>
          </cell>
          <cell r="AC67">
            <v>219.4</v>
          </cell>
        </row>
        <row r="68">
          <cell r="G68" t="str">
            <v>EWA BEACH 3</v>
          </cell>
          <cell r="H68">
            <v>173.19</v>
          </cell>
          <cell r="I68">
            <v>299.38</v>
          </cell>
          <cell r="J68">
            <v>0</v>
          </cell>
          <cell r="K68">
            <v>251.816</v>
          </cell>
          <cell r="L68">
            <v>321.27999999999997</v>
          </cell>
          <cell r="M68">
            <v>1480.55</v>
          </cell>
          <cell r="N68">
            <v>60.46</v>
          </cell>
          <cell r="O68">
            <v>0</v>
          </cell>
          <cell r="P68">
            <v>205.22</v>
          </cell>
          <cell r="Q68">
            <v>0</v>
          </cell>
          <cell r="R68">
            <v>0</v>
          </cell>
          <cell r="S68">
            <v>2791.9</v>
          </cell>
          <cell r="T68">
            <v>2695</v>
          </cell>
          <cell r="U68">
            <v>103.595</v>
          </cell>
          <cell r="V68">
            <v>1142</v>
          </cell>
          <cell r="W68">
            <v>244.47399999999999</v>
          </cell>
          <cell r="X68">
            <v>4468</v>
          </cell>
          <cell r="Y68">
            <v>3798</v>
          </cell>
          <cell r="Z68">
            <v>1006.1</v>
          </cell>
          <cell r="AA68">
            <v>26.490400000000001</v>
          </cell>
          <cell r="AB68">
            <v>4029</v>
          </cell>
          <cell r="AC68">
            <v>224</v>
          </cell>
        </row>
        <row r="69">
          <cell r="G69" t="str">
            <v>EWA BEACH 4</v>
          </cell>
          <cell r="H69">
            <v>909.77</v>
          </cell>
          <cell r="I69">
            <v>538.46</v>
          </cell>
          <cell r="J69">
            <v>0</v>
          </cell>
          <cell r="K69">
            <v>617.024</v>
          </cell>
          <cell r="L69">
            <v>655.63</v>
          </cell>
          <cell r="M69">
            <v>3020.35</v>
          </cell>
          <cell r="N69">
            <v>90.26</v>
          </cell>
          <cell r="O69">
            <v>0</v>
          </cell>
          <cell r="P69">
            <v>11.27</v>
          </cell>
          <cell r="Q69">
            <v>0</v>
          </cell>
          <cell r="R69">
            <v>0</v>
          </cell>
          <cell r="S69">
            <v>5842.76</v>
          </cell>
          <cell r="T69">
            <v>4430</v>
          </cell>
          <cell r="U69">
            <v>131.89099999999999</v>
          </cell>
          <cell r="V69">
            <v>1772</v>
          </cell>
          <cell r="W69">
            <v>329.72699999999998</v>
          </cell>
          <cell r="X69">
            <v>6970</v>
          </cell>
          <cell r="Y69">
            <v>5925</v>
          </cell>
          <cell r="Z69">
            <v>82.235799999999998</v>
          </cell>
          <cell r="AA69">
            <v>1.38795</v>
          </cell>
          <cell r="AB69">
            <v>5966</v>
          </cell>
          <cell r="AC69">
            <v>515.79999999999995</v>
          </cell>
        </row>
        <row r="70">
          <cell r="G70" t="str">
            <v>EWA NUI 1</v>
          </cell>
          <cell r="H70">
            <v>323.22000000000003</v>
          </cell>
          <cell r="I70">
            <v>63.26</v>
          </cell>
          <cell r="J70">
            <v>0</v>
          </cell>
          <cell r="K70">
            <v>212.83</v>
          </cell>
          <cell r="L70">
            <v>122.36</v>
          </cell>
          <cell r="M70">
            <v>1407.17</v>
          </cell>
          <cell r="N70">
            <v>54.005000000000003</v>
          </cell>
          <cell r="O70">
            <v>0</v>
          </cell>
          <cell r="P70">
            <v>664</v>
          </cell>
          <cell r="Q70">
            <v>0</v>
          </cell>
          <cell r="R70">
            <v>0</v>
          </cell>
          <cell r="S70">
            <v>2846.84</v>
          </cell>
          <cell r="T70">
            <v>3590</v>
          </cell>
          <cell r="U70">
            <v>79.299300000000002</v>
          </cell>
          <cell r="V70">
            <v>1436</v>
          </cell>
          <cell r="W70">
            <v>198.24799999999999</v>
          </cell>
          <cell r="X70">
            <v>6430</v>
          </cell>
          <cell r="Y70">
            <v>5466</v>
          </cell>
          <cell r="Z70">
            <v>2619.16</v>
          </cell>
          <cell r="AA70">
            <v>47.917200000000001</v>
          </cell>
          <cell r="AB70">
            <v>6430</v>
          </cell>
          <cell r="AC70">
            <v>88</v>
          </cell>
        </row>
        <row r="71">
          <cell r="G71" t="str">
            <v>EWA NUI 2</v>
          </cell>
          <cell r="H71">
            <v>336.7</v>
          </cell>
          <cell r="I71">
            <v>263.05399999999997</v>
          </cell>
          <cell r="J71">
            <v>0</v>
          </cell>
          <cell r="K71">
            <v>600.76599999999996</v>
          </cell>
          <cell r="L71">
            <v>238.56</v>
          </cell>
          <cell r="M71">
            <v>2681.24</v>
          </cell>
          <cell r="N71">
            <v>145.745</v>
          </cell>
          <cell r="O71">
            <v>0</v>
          </cell>
          <cell r="P71">
            <v>299.7</v>
          </cell>
          <cell r="Q71">
            <v>0</v>
          </cell>
          <cell r="R71">
            <v>0</v>
          </cell>
          <cell r="S71">
            <v>4565.76</v>
          </cell>
          <cell r="T71">
            <v>4590</v>
          </cell>
          <cell r="U71">
            <v>99.471999999999994</v>
          </cell>
          <cell r="V71">
            <v>1836</v>
          </cell>
          <cell r="W71">
            <v>248.68</v>
          </cell>
          <cell r="X71">
            <v>6024</v>
          </cell>
          <cell r="Y71">
            <v>5120</v>
          </cell>
          <cell r="Z71">
            <v>554.23500000000001</v>
          </cell>
          <cell r="AA71">
            <v>10.8249</v>
          </cell>
          <cell r="AB71">
            <v>6640</v>
          </cell>
          <cell r="AC71">
            <v>184.28</v>
          </cell>
        </row>
        <row r="72">
          <cell r="G72" t="str">
            <v>EWA NUI 42</v>
          </cell>
          <cell r="H72">
            <v>0</v>
          </cell>
          <cell r="I72">
            <v>0</v>
          </cell>
          <cell r="J72">
            <v>0</v>
          </cell>
          <cell r="K72">
            <v>0</v>
          </cell>
          <cell r="L72">
            <v>0</v>
          </cell>
          <cell r="M72">
            <v>0</v>
          </cell>
          <cell r="N72">
            <v>0</v>
          </cell>
          <cell r="O72">
            <v>0</v>
          </cell>
          <cell r="P72">
            <v>0</v>
          </cell>
          <cell r="Q72">
            <v>0</v>
          </cell>
          <cell r="R72">
            <v>0</v>
          </cell>
          <cell r="S72">
            <v>0</v>
          </cell>
          <cell r="U72">
            <v>0</v>
          </cell>
          <cell r="W72">
            <v>0</v>
          </cell>
          <cell r="X72">
            <v>0</v>
          </cell>
          <cell r="Y72">
            <v>0</v>
          </cell>
          <cell r="Z72">
            <v>0</v>
          </cell>
          <cell r="AB72">
            <v>0</v>
          </cell>
        </row>
        <row r="73">
          <cell r="G73" t="str">
            <v>EWA WATER 1</v>
          </cell>
          <cell r="H73">
            <v>0</v>
          </cell>
          <cell r="I73">
            <v>0</v>
          </cell>
          <cell r="J73">
            <v>0</v>
          </cell>
          <cell r="K73">
            <v>0</v>
          </cell>
          <cell r="L73">
            <v>0</v>
          </cell>
          <cell r="M73">
            <v>0</v>
          </cell>
          <cell r="N73">
            <v>0</v>
          </cell>
          <cell r="O73">
            <v>0</v>
          </cell>
          <cell r="P73">
            <v>0</v>
          </cell>
          <cell r="Q73">
            <v>0</v>
          </cell>
          <cell r="R73">
            <v>0</v>
          </cell>
          <cell r="S73">
            <v>0</v>
          </cell>
          <cell r="U73">
            <v>0</v>
          </cell>
          <cell r="W73">
            <v>0</v>
          </cell>
          <cell r="X73">
            <v>0</v>
          </cell>
          <cell r="Y73">
            <v>0</v>
          </cell>
          <cell r="Z73">
            <v>0</v>
          </cell>
          <cell r="AB73">
            <v>0</v>
          </cell>
        </row>
        <row r="74">
          <cell r="G74" t="str">
            <v>EWA WATER 2</v>
          </cell>
          <cell r="H74">
            <v>0</v>
          </cell>
          <cell r="I74">
            <v>0</v>
          </cell>
          <cell r="J74">
            <v>0</v>
          </cell>
          <cell r="K74">
            <v>0</v>
          </cell>
          <cell r="L74">
            <v>0</v>
          </cell>
          <cell r="M74">
            <v>0</v>
          </cell>
          <cell r="N74">
            <v>0</v>
          </cell>
          <cell r="O74">
            <v>0</v>
          </cell>
          <cell r="P74">
            <v>0</v>
          </cell>
          <cell r="Q74">
            <v>0</v>
          </cell>
          <cell r="R74">
            <v>0</v>
          </cell>
          <cell r="S74">
            <v>0</v>
          </cell>
          <cell r="U74">
            <v>0</v>
          </cell>
          <cell r="W74">
            <v>0</v>
          </cell>
          <cell r="X74">
            <v>0</v>
          </cell>
          <cell r="Y74">
            <v>0</v>
          </cell>
          <cell r="Z74">
            <v>0</v>
          </cell>
          <cell r="AB74">
            <v>0</v>
          </cell>
        </row>
        <row r="75">
          <cell r="G75" t="str">
            <v>FARMERS RD</v>
          </cell>
          <cell r="H75">
            <v>154.31</v>
          </cell>
          <cell r="I75">
            <v>88.91</v>
          </cell>
          <cell r="J75">
            <v>0</v>
          </cell>
          <cell r="K75">
            <v>196.85599999999999</v>
          </cell>
          <cell r="L75">
            <v>17.54</v>
          </cell>
          <cell r="M75">
            <v>725.57</v>
          </cell>
          <cell r="N75">
            <v>39.200000000000003</v>
          </cell>
          <cell r="O75">
            <v>0</v>
          </cell>
          <cell r="P75">
            <v>0</v>
          </cell>
          <cell r="Q75">
            <v>0</v>
          </cell>
          <cell r="R75">
            <v>0</v>
          </cell>
          <cell r="S75">
            <v>1222.3900000000001</v>
          </cell>
          <cell r="T75">
            <v>1072</v>
          </cell>
          <cell r="U75">
            <v>114.029</v>
          </cell>
          <cell r="V75">
            <v>316</v>
          </cell>
          <cell r="W75">
            <v>386.83100000000002</v>
          </cell>
          <cell r="X75">
            <v>1411</v>
          </cell>
          <cell r="Y75">
            <v>1199</v>
          </cell>
          <cell r="Z75">
            <v>-23.385999999999999</v>
          </cell>
          <cell r="AA75">
            <v>-1.9504600000000001</v>
          </cell>
          <cell r="AB75">
            <v>1530</v>
          </cell>
          <cell r="AC75">
            <v>10</v>
          </cell>
        </row>
        <row r="76">
          <cell r="G76" t="str">
            <v>FORT ST</v>
          </cell>
          <cell r="H76">
            <v>20.45</v>
          </cell>
          <cell r="I76">
            <v>0</v>
          </cell>
          <cell r="J76">
            <v>0</v>
          </cell>
          <cell r="K76">
            <v>0</v>
          </cell>
          <cell r="L76">
            <v>5.76</v>
          </cell>
          <cell r="M76">
            <v>267.83</v>
          </cell>
          <cell r="N76">
            <v>0</v>
          </cell>
          <cell r="O76">
            <v>0</v>
          </cell>
          <cell r="P76">
            <v>330.96</v>
          </cell>
          <cell r="Q76">
            <v>0</v>
          </cell>
          <cell r="R76">
            <v>0</v>
          </cell>
          <cell r="S76">
            <v>625</v>
          </cell>
          <cell r="T76">
            <v>4253</v>
          </cell>
          <cell r="U76">
            <v>14.695499999999999</v>
          </cell>
          <cell r="V76">
            <v>1701.2</v>
          </cell>
          <cell r="W76">
            <v>36.738799999999998</v>
          </cell>
          <cell r="X76">
            <v>4340</v>
          </cell>
          <cell r="Y76">
            <v>3689</v>
          </cell>
          <cell r="Z76">
            <v>3064</v>
          </cell>
          <cell r="AA76">
            <v>83.057699999999997</v>
          </cell>
          <cell r="AB76">
            <v>5837</v>
          </cell>
          <cell r="AC76">
            <v>5</v>
          </cell>
        </row>
        <row r="77">
          <cell r="G77" t="str">
            <v>FORT ST 1</v>
          </cell>
          <cell r="H77">
            <v>0</v>
          </cell>
          <cell r="I77">
            <v>0</v>
          </cell>
          <cell r="J77">
            <v>0</v>
          </cell>
          <cell r="K77">
            <v>0</v>
          </cell>
          <cell r="L77">
            <v>0</v>
          </cell>
          <cell r="M77">
            <v>3.66</v>
          </cell>
          <cell r="N77">
            <v>0</v>
          </cell>
          <cell r="O77">
            <v>0</v>
          </cell>
          <cell r="P77">
            <v>0</v>
          </cell>
          <cell r="Q77">
            <v>0</v>
          </cell>
          <cell r="R77">
            <v>0</v>
          </cell>
          <cell r="S77">
            <v>3.66</v>
          </cell>
          <cell r="T77">
            <v>2187</v>
          </cell>
          <cell r="U77">
            <v>0.16735</v>
          </cell>
          <cell r="V77">
            <v>874.8</v>
          </cell>
          <cell r="W77">
            <v>0.41837999999999997</v>
          </cell>
          <cell r="X77">
            <v>3014</v>
          </cell>
          <cell r="Y77">
            <v>2562</v>
          </cell>
          <cell r="Z77">
            <v>2558.34</v>
          </cell>
          <cell r="AA77">
            <v>99.857100000000003</v>
          </cell>
          <cell r="AB77">
            <v>3014</v>
          </cell>
          <cell r="AC77">
            <v>0</v>
          </cell>
        </row>
        <row r="78">
          <cell r="G78" t="str">
            <v>FORT ST 2</v>
          </cell>
          <cell r="H78">
            <v>20</v>
          </cell>
          <cell r="I78">
            <v>0</v>
          </cell>
          <cell r="J78">
            <v>0</v>
          </cell>
          <cell r="K78">
            <v>0</v>
          </cell>
          <cell r="L78">
            <v>0</v>
          </cell>
          <cell r="M78">
            <v>246.66</v>
          </cell>
          <cell r="N78">
            <v>0</v>
          </cell>
          <cell r="O78">
            <v>0</v>
          </cell>
          <cell r="P78">
            <v>0</v>
          </cell>
          <cell r="Q78">
            <v>0</v>
          </cell>
          <cell r="R78">
            <v>0</v>
          </cell>
          <cell r="S78">
            <v>266.66000000000003</v>
          </cell>
          <cell r="T78">
            <v>5322</v>
          </cell>
          <cell r="U78">
            <v>5.0105199999999996</v>
          </cell>
          <cell r="V78">
            <v>2128.8000000000002</v>
          </cell>
          <cell r="W78">
            <v>12.526300000000001</v>
          </cell>
          <cell r="X78">
            <v>3672</v>
          </cell>
          <cell r="Y78">
            <v>3121</v>
          </cell>
          <cell r="Z78">
            <v>2854.34</v>
          </cell>
          <cell r="AA78">
            <v>91.4559</v>
          </cell>
          <cell r="AB78">
            <v>6331</v>
          </cell>
          <cell r="AC78">
            <v>0</v>
          </cell>
        </row>
        <row r="79">
          <cell r="G79" t="str">
            <v>FORT ST 3</v>
          </cell>
          <cell r="H79">
            <v>0</v>
          </cell>
          <cell r="I79">
            <v>0</v>
          </cell>
          <cell r="J79">
            <v>0</v>
          </cell>
          <cell r="K79">
            <v>27.44</v>
          </cell>
          <cell r="L79">
            <v>0</v>
          </cell>
          <cell r="M79">
            <v>309.64999999999998</v>
          </cell>
          <cell r="N79">
            <v>0</v>
          </cell>
          <cell r="O79">
            <v>0</v>
          </cell>
          <cell r="P79">
            <v>0</v>
          </cell>
          <cell r="Q79">
            <v>0</v>
          </cell>
          <cell r="R79">
            <v>0</v>
          </cell>
          <cell r="S79">
            <v>337.09</v>
          </cell>
          <cell r="T79">
            <v>2943</v>
          </cell>
          <cell r="U79">
            <v>11.454000000000001</v>
          </cell>
          <cell r="V79">
            <v>1177.2</v>
          </cell>
          <cell r="W79">
            <v>28.634899999999998</v>
          </cell>
          <cell r="X79">
            <v>3667</v>
          </cell>
          <cell r="Y79">
            <v>3117</v>
          </cell>
          <cell r="Z79">
            <v>2779.91</v>
          </cell>
          <cell r="AA79">
            <v>89.185400000000001</v>
          </cell>
          <cell r="AB79">
            <v>3667</v>
          </cell>
          <cell r="AC79">
            <v>0</v>
          </cell>
        </row>
        <row r="80">
          <cell r="G80" t="str">
            <v>FORT ST 4</v>
          </cell>
          <cell r="H80">
            <v>0</v>
          </cell>
          <cell r="I80">
            <v>0</v>
          </cell>
          <cell r="J80">
            <v>0</v>
          </cell>
          <cell r="K80">
            <v>0</v>
          </cell>
          <cell r="L80">
            <v>0</v>
          </cell>
          <cell r="M80">
            <v>225</v>
          </cell>
          <cell r="N80">
            <v>0</v>
          </cell>
          <cell r="O80">
            <v>0</v>
          </cell>
          <cell r="P80">
            <v>0</v>
          </cell>
          <cell r="Q80">
            <v>0</v>
          </cell>
          <cell r="R80">
            <v>0</v>
          </cell>
          <cell r="S80">
            <v>225</v>
          </cell>
          <cell r="T80">
            <v>2092</v>
          </cell>
          <cell r="U80">
            <v>10.7553</v>
          </cell>
          <cell r="V80">
            <v>836.8</v>
          </cell>
          <cell r="W80">
            <v>26.888100000000001</v>
          </cell>
          <cell r="X80">
            <v>2895</v>
          </cell>
          <cell r="Y80">
            <v>2461</v>
          </cell>
          <cell r="Z80">
            <v>2236</v>
          </cell>
          <cell r="AA80">
            <v>90.857399999999998</v>
          </cell>
          <cell r="AB80">
            <v>2895</v>
          </cell>
          <cell r="AC80">
            <v>0</v>
          </cell>
        </row>
        <row r="81">
          <cell r="G81" t="str">
            <v>FORT WEAVER 1</v>
          </cell>
          <cell r="H81">
            <v>395.15</v>
          </cell>
          <cell r="I81">
            <v>271.64499999999998</v>
          </cell>
          <cell r="J81">
            <v>0</v>
          </cell>
          <cell r="K81">
            <v>286.86700000000002</v>
          </cell>
          <cell r="L81">
            <v>608.47</v>
          </cell>
          <cell r="M81">
            <v>2113.14</v>
          </cell>
          <cell r="N81">
            <v>101.2</v>
          </cell>
          <cell r="O81">
            <v>0</v>
          </cell>
          <cell r="P81">
            <v>17.600000000000001</v>
          </cell>
          <cell r="Q81">
            <v>0</v>
          </cell>
          <cell r="R81">
            <v>0</v>
          </cell>
          <cell r="S81">
            <v>3794.07</v>
          </cell>
          <cell r="T81">
            <v>3162</v>
          </cell>
          <cell r="U81">
            <v>119.99</v>
          </cell>
          <cell r="V81">
            <v>1264.8</v>
          </cell>
          <cell r="W81">
            <v>299.97399999999999</v>
          </cell>
          <cell r="X81">
            <v>5458</v>
          </cell>
          <cell r="Y81">
            <v>4639</v>
          </cell>
          <cell r="Z81">
            <v>844.928</v>
          </cell>
          <cell r="AA81">
            <v>18.2136</v>
          </cell>
          <cell r="AB81">
            <v>5458</v>
          </cell>
          <cell r="AC81">
            <v>463.4</v>
          </cell>
        </row>
        <row r="82">
          <cell r="G82" t="str">
            <v>FORT WEAVER 2</v>
          </cell>
          <cell r="H82">
            <v>768.11</v>
          </cell>
          <cell r="I82">
            <v>778.55499999999995</v>
          </cell>
          <cell r="J82">
            <v>0</v>
          </cell>
          <cell r="K82">
            <v>1117.9000000000001</v>
          </cell>
          <cell r="L82">
            <v>755.55</v>
          </cell>
          <cell r="M82">
            <v>2460.66</v>
          </cell>
          <cell r="N82">
            <v>83.99</v>
          </cell>
          <cell r="O82">
            <v>0</v>
          </cell>
          <cell r="P82">
            <v>2.64</v>
          </cell>
          <cell r="Q82">
            <v>0</v>
          </cell>
          <cell r="R82">
            <v>0</v>
          </cell>
          <cell r="S82">
            <v>5967.4</v>
          </cell>
          <cell r="T82">
            <v>3469</v>
          </cell>
          <cell r="U82">
            <v>172.02099999999999</v>
          </cell>
          <cell r="V82">
            <v>1000</v>
          </cell>
          <cell r="W82">
            <v>596.74</v>
          </cell>
          <cell r="X82">
            <v>6321</v>
          </cell>
          <cell r="Y82">
            <v>5373</v>
          </cell>
          <cell r="Z82">
            <v>-594.40200000000004</v>
          </cell>
          <cell r="AA82">
            <v>-11.062799999999999</v>
          </cell>
          <cell r="AB82">
            <v>6321</v>
          </cell>
          <cell r="AC82">
            <v>585.79999999999995</v>
          </cell>
        </row>
        <row r="83">
          <cell r="G83" t="str">
            <v>FORT WEAVER 3</v>
          </cell>
          <cell r="H83">
            <v>595.08000000000004</v>
          </cell>
          <cell r="I83">
            <v>388.745</v>
          </cell>
          <cell r="J83">
            <v>13</v>
          </cell>
          <cell r="K83">
            <v>362.35</v>
          </cell>
          <cell r="L83">
            <v>587.71</v>
          </cell>
          <cell r="M83">
            <v>2351.04</v>
          </cell>
          <cell r="N83">
            <v>95.653999999999996</v>
          </cell>
          <cell r="O83">
            <v>0</v>
          </cell>
          <cell r="P83">
            <v>463.01</v>
          </cell>
          <cell r="Q83">
            <v>0</v>
          </cell>
          <cell r="R83">
            <v>0</v>
          </cell>
          <cell r="S83">
            <v>4856.59</v>
          </cell>
          <cell r="T83">
            <v>2738</v>
          </cell>
          <cell r="U83">
            <v>177.37700000000001</v>
          </cell>
          <cell r="V83">
            <v>1270</v>
          </cell>
          <cell r="W83">
            <v>382.40899999999999</v>
          </cell>
          <cell r="X83">
            <v>5950</v>
          </cell>
          <cell r="Y83">
            <v>5058</v>
          </cell>
          <cell r="Z83">
            <v>201.411</v>
          </cell>
          <cell r="AA83">
            <v>3.98203</v>
          </cell>
          <cell r="AB83">
            <v>6160</v>
          </cell>
          <cell r="AC83">
            <v>453.8</v>
          </cell>
        </row>
        <row r="84">
          <cell r="G84" t="str">
            <v>FORT WEAVER 4</v>
          </cell>
          <cell r="H84">
            <v>241.05</v>
          </cell>
          <cell r="I84">
            <v>119.96</v>
          </cell>
          <cell r="J84">
            <v>0</v>
          </cell>
          <cell r="K84">
            <v>225.65</v>
          </cell>
          <cell r="L84">
            <v>213.76</v>
          </cell>
          <cell r="M84">
            <v>1332.9</v>
          </cell>
          <cell r="N84">
            <v>52.6</v>
          </cell>
          <cell r="O84">
            <v>0</v>
          </cell>
          <cell r="P84">
            <v>0</v>
          </cell>
          <cell r="Q84">
            <v>0</v>
          </cell>
          <cell r="R84">
            <v>0</v>
          </cell>
          <cell r="S84">
            <v>2185.92</v>
          </cell>
          <cell r="T84">
            <v>2662</v>
          </cell>
          <cell r="U84">
            <v>82.115700000000004</v>
          </cell>
          <cell r="V84">
            <v>1064.8</v>
          </cell>
          <cell r="W84">
            <v>205.28899999999999</v>
          </cell>
          <cell r="X84">
            <v>4293</v>
          </cell>
          <cell r="Y84">
            <v>3649</v>
          </cell>
          <cell r="Z84">
            <v>1463.08</v>
          </cell>
          <cell r="AA84">
            <v>40.095399999999998</v>
          </cell>
          <cell r="AB84">
            <v>4293</v>
          </cell>
          <cell r="AC84">
            <v>165</v>
          </cell>
        </row>
        <row r="85">
          <cell r="G85" t="str">
            <v>HAHAIONE</v>
          </cell>
          <cell r="H85">
            <v>261.85000000000002</v>
          </cell>
          <cell r="I85">
            <v>147.64500000000001</v>
          </cell>
          <cell r="J85">
            <v>0</v>
          </cell>
          <cell r="K85">
            <v>291.51499999999999</v>
          </cell>
          <cell r="L85">
            <v>40.22</v>
          </cell>
          <cell r="M85">
            <v>1725.76</v>
          </cell>
          <cell r="N85">
            <v>89.52</v>
          </cell>
          <cell r="O85">
            <v>0</v>
          </cell>
          <cell r="P85">
            <v>0</v>
          </cell>
          <cell r="Q85">
            <v>0</v>
          </cell>
          <cell r="R85">
            <v>0</v>
          </cell>
          <cell r="S85">
            <v>2556.5100000000002</v>
          </cell>
          <cell r="T85">
            <v>2424</v>
          </cell>
          <cell r="U85">
            <v>105.467</v>
          </cell>
          <cell r="V85">
            <v>841</v>
          </cell>
          <cell r="W85">
            <v>303.98500000000001</v>
          </cell>
          <cell r="X85">
            <v>3366</v>
          </cell>
          <cell r="Y85">
            <v>2861</v>
          </cell>
          <cell r="Z85">
            <v>304.49</v>
          </cell>
          <cell r="AA85">
            <v>10.642799999999999</v>
          </cell>
          <cell r="AB85">
            <v>3366</v>
          </cell>
          <cell r="AC85">
            <v>17.600000000000001</v>
          </cell>
        </row>
        <row r="86">
          <cell r="G86" t="str">
            <v>HALA 1</v>
          </cell>
          <cell r="H86">
            <v>166.5</v>
          </cell>
          <cell r="I86">
            <v>119.7</v>
          </cell>
          <cell r="J86">
            <v>0</v>
          </cell>
          <cell r="K86">
            <v>117.30200000000001</v>
          </cell>
          <cell r="L86">
            <v>26.6</v>
          </cell>
          <cell r="M86">
            <v>977.54</v>
          </cell>
          <cell r="N86">
            <v>14.76</v>
          </cell>
          <cell r="O86">
            <v>0</v>
          </cell>
          <cell r="P86">
            <v>1179.6400000000001</v>
          </cell>
          <cell r="Q86">
            <v>0</v>
          </cell>
          <cell r="R86">
            <v>0</v>
          </cell>
          <cell r="S86">
            <v>2602.04</v>
          </cell>
          <cell r="T86">
            <v>2728</v>
          </cell>
          <cell r="U86">
            <v>95.382800000000003</v>
          </cell>
          <cell r="V86">
            <v>1091.2</v>
          </cell>
          <cell r="W86">
            <v>238.45699999999999</v>
          </cell>
          <cell r="X86">
            <v>4003</v>
          </cell>
          <cell r="Y86">
            <v>3402</v>
          </cell>
          <cell r="Z86">
            <v>799.95799999999997</v>
          </cell>
          <cell r="AA86">
            <v>23.514299999999999</v>
          </cell>
          <cell r="AB86">
            <v>4703</v>
          </cell>
          <cell r="AC86">
            <v>24</v>
          </cell>
        </row>
        <row r="87">
          <cell r="G87" t="str">
            <v>HALA 2</v>
          </cell>
          <cell r="H87">
            <v>172.13</v>
          </cell>
          <cell r="I87">
            <v>13.1</v>
          </cell>
          <cell r="J87">
            <v>119</v>
          </cell>
          <cell r="K87">
            <v>114.325</v>
          </cell>
          <cell r="L87">
            <v>55.48</v>
          </cell>
          <cell r="M87">
            <v>1304.28</v>
          </cell>
          <cell r="N87">
            <v>15.2</v>
          </cell>
          <cell r="O87">
            <v>0</v>
          </cell>
          <cell r="P87">
            <v>220</v>
          </cell>
          <cell r="Q87">
            <v>0</v>
          </cell>
          <cell r="R87">
            <v>0</v>
          </cell>
          <cell r="S87">
            <v>2013.52</v>
          </cell>
          <cell r="T87">
            <v>3807</v>
          </cell>
          <cell r="U87">
            <v>52.889800000000001</v>
          </cell>
          <cell r="V87">
            <v>1522.8</v>
          </cell>
          <cell r="W87">
            <v>132.22499999999999</v>
          </cell>
          <cell r="X87">
            <v>4308</v>
          </cell>
          <cell r="Y87">
            <v>3662</v>
          </cell>
          <cell r="Z87">
            <v>1648.48</v>
          </cell>
          <cell r="AA87">
            <v>45.015999999999998</v>
          </cell>
          <cell r="AB87">
            <v>4308</v>
          </cell>
          <cell r="AC87">
            <v>25</v>
          </cell>
        </row>
        <row r="88">
          <cell r="G88" t="str">
            <v>HALA 3</v>
          </cell>
          <cell r="H88">
            <v>236.52</v>
          </cell>
          <cell r="I88">
            <v>90.444999999999993</v>
          </cell>
          <cell r="J88">
            <v>0</v>
          </cell>
          <cell r="K88">
            <v>182.21199999999999</v>
          </cell>
          <cell r="L88">
            <v>114.4</v>
          </cell>
          <cell r="M88">
            <v>1490.35</v>
          </cell>
          <cell r="N88">
            <v>35.47</v>
          </cell>
          <cell r="O88">
            <v>0</v>
          </cell>
          <cell r="P88">
            <v>177.6</v>
          </cell>
          <cell r="Q88">
            <v>0</v>
          </cell>
          <cell r="R88">
            <v>0</v>
          </cell>
          <cell r="S88">
            <v>2327</v>
          </cell>
          <cell r="T88">
            <v>3819</v>
          </cell>
          <cell r="U88">
            <v>60.932099999999998</v>
          </cell>
          <cell r="V88">
            <v>1527.6</v>
          </cell>
          <cell r="W88">
            <v>152.33000000000001</v>
          </cell>
          <cell r="X88">
            <v>4824</v>
          </cell>
          <cell r="Y88">
            <v>4100</v>
          </cell>
          <cell r="Z88">
            <v>1773</v>
          </cell>
          <cell r="AA88">
            <v>43.244</v>
          </cell>
          <cell r="AB88">
            <v>5586</v>
          </cell>
          <cell r="AC88">
            <v>78</v>
          </cell>
        </row>
        <row r="89">
          <cell r="G89" t="str">
            <v>HALA 4</v>
          </cell>
          <cell r="H89">
            <v>149.47999999999999</v>
          </cell>
          <cell r="I89">
            <v>54.57</v>
          </cell>
          <cell r="J89">
            <v>0</v>
          </cell>
          <cell r="K89">
            <v>170.77500000000001</v>
          </cell>
          <cell r="L89">
            <v>57</v>
          </cell>
          <cell r="M89">
            <v>1047.94</v>
          </cell>
          <cell r="N89">
            <v>38.159999999999997</v>
          </cell>
          <cell r="O89">
            <v>0</v>
          </cell>
          <cell r="P89">
            <v>229.9</v>
          </cell>
          <cell r="Q89">
            <v>0</v>
          </cell>
          <cell r="R89">
            <v>0</v>
          </cell>
          <cell r="S89">
            <v>1747.82</v>
          </cell>
          <cell r="T89">
            <v>3575</v>
          </cell>
          <cell r="U89">
            <v>48.8902</v>
          </cell>
          <cell r="V89">
            <v>1430</v>
          </cell>
          <cell r="W89">
            <v>122.226</v>
          </cell>
          <cell r="X89">
            <v>4351</v>
          </cell>
          <cell r="Y89">
            <v>3698</v>
          </cell>
          <cell r="Z89">
            <v>1950.18</v>
          </cell>
          <cell r="AA89">
            <v>52.735900000000001</v>
          </cell>
          <cell r="AB89">
            <v>4351</v>
          </cell>
          <cell r="AC89">
            <v>57</v>
          </cell>
        </row>
        <row r="90">
          <cell r="G90" t="str">
            <v>HALAWA</v>
          </cell>
          <cell r="H90">
            <v>71.709999999999994</v>
          </cell>
          <cell r="I90">
            <v>36.896999999999998</v>
          </cell>
          <cell r="J90">
            <v>460</v>
          </cell>
          <cell r="K90">
            <v>101.459</v>
          </cell>
          <cell r="L90">
            <v>7.6</v>
          </cell>
          <cell r="M90">
            <v>941.03</v>
          </cell>
          <cell r="N90">
            <v>15.48</v>
          </cell>
          <cell r="O90">
            <v>0</v>
          </cell>
          <cell r="P90">
            <v>852</v>
          </cell>
          <cell r="Q90">
            <v>0</v>
          </cell>
          <cell r="R90">
            <v>0</v>
          </cell>
          <cell r="S90">
            <v>2486.1799999999998</v>
          </cell>
          <cell r="T90">
            <v>6027</v>
          </cell>
          <cell r="U90">
            <v>41.250599999999999</v>
          </cell>
          <cell r="V90">
            <v>2410.8000000000002</v>
          </cell>
          <cell r="W90">
            <v>103.127</v>
          </cell>
          <cell r="X90">
            <v>6775</v>
          </cell>
          <cell r="Y90">
            <v>5759</v>
          </cell>
          <cell r="Z90">
            <v>3272.82</v>
          </cell>
          <cell r="AA90">
            <v>56.829700000000003</v>
          </cell>
          <cell r="AB90">
            <v>8923</v>
          </cell>
          <cell r="AC90">
            <v>7.6</v>
          </cell>
        </row>
        <row r="91">
          <cell r="G91" t="str">
            <v>HALAWA 2</v>
          </cell>
          <cell r="H91">
            <v>0</v>
          </cell>
          <cell r="I91">
            <v>0</v>
          </cell>
          <cell r="J91">
            <v>0</v>
          </cell>
          <cell r="K91">
            <v>0</v>
          </cell>
          <cell r="L91">
            <v>0</v>
          </cell>
          <cell r="M91">
            <v>0</v>
          </cell>
          <cell r="N91">
            <v>0</v>
          </cell>
          <cell r="O91">
            <v>0</v>
          </cell>
          <cell r="P91">
            <v>0</v>
          </cell>
          <cell r="Q91">
            <v>0</v>
          </cell>
          <cell r="R91">
            <v>0</v>
          </cell>
          <cell r="S91">
            <v>0</v>
          </cell>
          <cell r="U91">
            <v>0</v>
          </cell>
          <cell r="W91">
            <v>0</v>
          </cell>
          <cell r="X91">
            <v>0</v>
          </cell>
          <cell r="Y91">
            <v>0</v>
          </cell>
          <cell r="Z91">
            <v>0</v>
          </cell>
          <cell r="AB91">
            <v>0</v>
          </cell>
        </row>
        <row r="92">
          <cell r="G92" t="str">
            <v>HALAWA 4</v>
          </cell>
          <cell r="H92">
            <v>0</v>
          </cell>
          <cell r="I92">
            <v>0</v>
          </cell>
          <cell r="J92">
            <v>0</v>
          </cell>
          <cell r="K92">
            <v>0</v>
          </cell>
          <cell r="L92">
            <v>0</v>
          </cell>
          <cell r="M92">
            <v>0</v>
          </cell>
          <cell r="N92">
            <v>0</v>
          </cell>
          <cell r="O92">
            <v>0</v>
          </cell>
          <cell r="P92">
            <v>0</v>
          </cell>
          <cell r="Q92">
            <v>0</v>
          </cell>
          <cell r="R92">
            <v>0</v>
          </cell>
          <cell r="S92">
            <v>0</v>
          </cell>
          <cell r="U92">
            <v>0</v>
          </cell>
          <cell r="W92">
            <v>0</v>
          </cell>
          <cell r="X92">
            <v>0</v>
          </cell>
          <cell r="Y92">
            <v>0</v>
          </cell>
          <cell r="Z92">
            <v>0</v>
          </cell>
          <cell r="AB92">
            <v>0</v>
          </cell>
        </row>
        <row r="93">
          <cell r="G93" t="str">
            <v>HALEKOU</v>
          </cell>
          <cell r="H93">
            <v>317.72000000000003</v>
          </cell>
          <cell r="I93">
            <v>171.36</v>
          </cell>
          <cell r="J93">
            <v>0</v>
          </cell>
          <cell r="K93">
            <v>552.46</v>
          </cell>
          <cell r="L93">
            <v>3.8</v>
          </cell>
          <cell r="M93">
            <v>2681.82</v>
          </cell>
          <cell r="N93">
            <v>97.35</v>
          </cell>
          <cell r="O93">
            <v>0</v>
          </cell>
          <cell r="P93">
            <v>0</v>
          </cell>
          <cell r="Q93">
            <v>0</v>
          </cell>
          <cell r="R93">
            <v>0</v>
          </cell>
          <cell r="S93">
            <v>3824.51</v>
          </cell>
          <cell r="T93">
            <v>3401</v>
          </cell>
          <cell r="U93">
            <v>112.453</v>
          </cell>
          <cell r="V93">
            <v>1938</v>
          </cell>
          <cell r="W93">
            <v>197.34299999999999</v>
          </cell>
          <cell r="X93">
            <v>5289</v>
          </cell>
          <cell r="Y93">
            <v>4496</v>
          </cell>
          <cell r="Z93">
            <v>671.49</v>
          </cell>
          <cell r="AA93">
            <v>14.9353</v>
          </cell>
          <cell r="AB93">
            <v>5632</v>
          </cell>
          <cell r="AC93">
            <v>3.8</v>
          </cell>
        </row>
        <row r="94">
          <cell r="G94" t="str">
            <v>HANUA 1</v>
          </cell>
          <cell r="H94">
            <v>0</v>
          </cell>
          <cell r="I94">
            <v>0</v>
          </cell>
          <cell r="J94">
            <v>0</v>
          </cell>
          <cell r="K94">
            <v>0</v>
          </cell>
          <cell r="L94">
            <v>0</v>
          </cell>
          <cell r="M94">
            <v>0</v>
          </cell>
          <cell r="N94">
            <v>0</v>
          </cell>
          <cell r="O94">
            <v>0</v>
          </cell>
          <cell r="P94">
            <v>0</v>
          </cell>
          <cell r="Q94">
            <v>0</v>
          </cell>
          <cell r="R94">
            <v>0</v>
          </cell>
          <cell r="S94">
            <v>0</v>
          </cell>
          <cell r="T94">
            <v>3476</v>
          </cell>
          <cell r="U94">
            <v>0</v>
          </cell>
          <cell r="V94">
            <v>1390.4</v>
          </cell>
          <cell r="W94">
            <v>0</v>
          </cell>
          <cell r="X94">
            <v>0</v>
          </cell>
          <cell r="Y94">
            <v>0</v>
          </cell>
          <cell r="Z94">
            <v>0</v>
          </cell>
          <cell r="AB94">
            <v>0</v>
          </cell>
        </row>
        <row r="95">
          <cell r="G95" t="str">
            <v>HANUA 2</v>
          </cell>
          <cell r="H95">
            <v>0</v>
          </cell>
          <cell r="I95">
            <v>0</v>
          </cell>
          <cell r="J95">
            <v>0</v>
          </cell>
          <cell r="K95">
            <v>0</v>
          </cell>
          <cell r="L95">
            <v>0</v>
          </cell>
          <cell r="M95">
            <v>0</v>
          </cell>
          <cell r="N95">
            <v>0</v>
          </cell>
          <cell r="O95">
            <v>0</v>
          </cell>
          <cell r="P95">
            <v>0</v>
          </cell>
          <cell r="Q95">
            <v>0</v>
          </cell>
          <cell r="R95">
            <v>0</v>
          </cell>
          <cell r="S95">
            <v>0</v>
          </cell>
          <cell r="T95">
            <v>65</v>
          </cell>
          <cell r="U95">
            <v>0</v>
          </cell>
          <cell r="V95">
            <v>26</v>
          </cell>
          <cell r="W95">
            <v>0</v>
          </cell>
          <cell r="X95">
            <v>0</v>
          </cell>
          <cell r="Y95">
            <v>0</v>
          </cell>
          <cell r="Z95">
            <v>0</v>
          </cell>
          <cell r="AB95">
            <v>0</v>
          </cell>
        </row>
        <row r="96">
          <cell r="G96" t="str">
            <v>HAUULA</v>
          </cell>
          <cell r="H96">
            <v>126.53</v>
          </cell>
          <cell r="I96">
            <v>114.16</v>
          </cell>
          <cell r="J96">
            <v>0</v>
          </cell>
          <cell r="K96">
            <v>120.59</v>
          </cell>
          <cell r="L96">
            <v>89.92</v>
          </cell>
          <cell r="M96">
            <v>834.14</v>
          </cell>
          <cell r="N96">
            <v>9.26</v>
          </cell>
          <cell r="O96">
            <v>0</v>
          </cell>
          <cell r="P96">
            <v>5500.9</v>
          </cell>
          <cell r="Q96">
            <v>0</v>
          </cell>
          <cell r="R96">
            <v>0</v>
          </cell>
          <cell r="S96">
            <v>6795.5</v>
          </cell>
          <cell r="T96">
            <v>5559</v>
          </cell>
          <cell r="U96">
            <v>122.24299999999999</v>
          </cell>
          <cell r="V96">
            <v>2223.6</v>
          </cell>
          <cell r="W96">
            <v>305.608</v>
          </cell>
          <cell r="X96">
            <v>2802</v>
          </cell>
          <cell r="Y96">
            <v>2382</v>
          </cell>
          <cell r="Z96">
            <v>-4413.5</v>
          </cell>
          <cell r="AA96">
            <v>-185.285</v>
          </cell>
          <cell r="AB96">
            <v>8338</v>
          </cell>
          <cell r="AC96">
            <v>73.2</v>
          </cell>
        </row>
        <row r="97">
          <cell r="G97" t="str">
            <v>HAWN PINE</v>
          </cell>
          <cell r="H97">
            <v>331.42</v>
          </cell>
          <cell r="I97">
            <v>14.4</v>
          </cell>
          <cell r="J97">
            <v>0</v>
          </cell>
          <cell r="K97">
            <v>0</v>
          </cell>
          <cell r="L97">
            <v>0</v>
          </cell>
          <cell r="M97">
            <v>143.77000000000001</v>
          </cell>
          <cell r="N97">
            <v>120</v>
          </cell>
          <cell r="O97">
            <v>0</v>
          </cell>
          <cell r="P97">
            <v>752.3</v>
          </cell>
          <cell r="Q97">
            <v>0</v>
          </cell>
          <cell r="R97">
            <v>0</v>
          </cell>
          <cell r="S97">
            <v>1361.89</v>
          </cell>
          <cell r="T97">
            <v>4908</v>
          </cell>
          <cell r="U97">
            <v>27.7484</v>
          </cell>
          <cell r="V97">
            <v>1963.2</v>
          </cell>
          <cell r="W97">
            <v>69.370900000000006</v>
          </cell>
          <cell r="X97">
            <v>5841</v>
          </cell>
          <cell r="Y97">
            <v>4965</v>
          </cell>
          <cell r="Z97">
            <v>3603.11</v>
          </cell>
          <cell r="AA97">
            <v>72.5702</v>
          </cell>
          <cell r="AB97">
            <v>7393</v>
          </cell>
          <cell r="AC97">
            <v>0</v>
          </cell>
        </row>
        <row r="98">
          <cell r="G98" t="str">
            <v>HAWN VILLAGE 1</v>
          </cell>
          <cell r="H98">
            <v>0</v>
          </cell>
          <cell r="I98">
            <v>0</v>
          </cell>
          <cell r="J98">
            <v>0</v>
          </cell>
          <cell r="K98">
            <v>0</v>
          </cell>
          <cell r="L98">
            <v>0</v>
          </cell>
          <cell r="M98">
            <v>0</v>
          </cell>
          <cell r="N98">
            <v>0</v>
          </cell>
          <cell r="O98">
            <v>0</v>
          </cell>
          <cell r="P98">
            <v>284</v>
          </cell>
          <cell r="Q98">
            <v>0</v>
          </cell>
          <cell r="R98">
            <v>0</v>
          </cell>
          <cell r="S98">
            <v>284</v>
          </cell>
          <cell r="T98">
            <v>4641</v>
          </cell>
          <cell r="U98">
            <v>6.11937</v>
          </cell>
          <cell r="V98">
            <v>1856.4</v>
          </cell>
          <cell r="W98">
            <v>15.298400000000001</v>
          </cell>
          <cell r="X98">
            <v>3528</v>
          </cell>
          <cell r="Y98">
            <v>2999</v>
          </cell>
          <cell r="Z98">
            <v>2715</v>
          </cell>
          <cell r="AA98">
            <v>90.530199999999994</v>
          </cell>
          <cell r="AB98">
            <v>3528</v>
          </cell>
          <cell r="AC98">
            <v>0</v>
          </cell>
        </row>
        <row r="99">
          <cell r="G99" t="str">
            <v>HAWN VILLAGE 2</v>
          </cell>
          <cell r="H99">
            <v>54.5</v>
          </cell>
          <cell r="I99">
            <v>0</v>
          </cell>
          <cell r="J99">
            <v>0</v>
          </cell>
          <cell r="K99">
            <v>0</v>
          </cell>
          <cell r="L99">
            <v>0</v>
          </cell>
          <cell r="M99">
            <v>46.68</v>
          </cell>
          <cell r="N99">
            <v>0</v>
          </cell>
          <cell r="O99">
            <v>0</v>
          </cell>
          <cell r="P99">
            <v>0</v>
          </cell>
          <cell r="Q99">
            <v>0</v>
          </cell>
          <cell r="R99">
            <v>0</v>
          </cell>
          <cell r="S99">
            <v>101.18</v>
          </cell>
          <cell r="T99">
            <v>2686</v>
          </cell>
          <cell r="U99">
            <v>3.76694</v>
          </cell>
          <cell r="V99">
            <v>1074.4000000000001</v>
          </cell>
          <cell r="W99">
            <v>9.4173500000000008</v>
          </cell>
          <cell r="X99">
            <v>3052</v>
          </cell>
          <cell r="Y99">
            <v>2594</v>
          </cell>
          <cell r="Z99">
            <v>2492.8200000000002</v>
          </cell>
          <cell r="AA99">
            <v>96.099500000000006</v>
          </cell>
          <cell r="AB99">
            <v>2673</v>
          </cell>
          <cell r="AC99">
            <v>0</v>
          </cell>
        </row>
        <row r="100">
          <cell r="G100" t="str">
            <v>HEEIA</v>
          </cell>
          <cell r="H100">
            <v>421.29</v>
          </cell>
          <cell r="I100">
            <v>118.28</v>
          </cell>
          <cell r="J100">
            <v>0</v>
          </cell>
          <cell r="K100">
            <v>410.93799999999999</v>
          </cell>
          <cell r="L100">
            <v>66.319999999999993</v>
          </cell>
          <cell r="M100">
            <v>2744.45</v>
          </cell>
          <cell r="N100">
            <v>116.12</v>
          </cell>
          <cell r="O100">
            <v>0</v>
          </cell>
          <cell r="P100">
            <v>156.19999999999999</v>
          </cell>
          <cell r="Q100">
            <v>0</v>
          </cell>
          <cell r="R100">
            <v>0</v>
          </cell>
          <cell r="S100">
            <v>4033.6</v>
          </cell>
          <cell r="T100">
            <v>5218</v>
          </cell>
          <cell r="U100">
            <v>77.301599999999993</v>
          </cell>
          <cell r="V100">
            <v>2087.1999999999998</v>
          </cell>
          <cell r="W100">
            <v>193.25399999999999</v>
          </cell>
          <cell r="X100">
            <v>5140</v>
          </cell>
          <cell r="Y100">
            <v>4369</v>
          </cell>
          <cell r="Z100">
            <v>335.40199999999999</v>
          </cell>
          <cell r="AA100">
            <v>7.6768599999999996</v>
          </cell>
          <cell r="AB100">
            <v>7912</v>
          </cell>
          <cell r="AC100">
            <v>62</v>
          </cell>
        </row>
        <row r="101">
          <cell r="G101" t="str">
            <v>HEIGHTS</v>
          </cell>
          <cell r="H101">
            <v>71.64</v>
          </cell>
          <cell r="I101">
            <v>29.1</v>
          </cell>
          <cell r="J101">
            <v>0</v>
          </cell>
          <cell r="K101">
            <v>210.91</v>
          </cell>
          <cell r="L101">
            <v>19</v>
          </cell>
          <cell r="M101">
            <v>959.32</v>
          </cell>
          <cell r="N101">
            <v>37.76</v>
          </cell>
          <cell r="O101">
            <v>0</v>
          </cell>
          <cell r="P101">
            <v>0</v>
          </cell>
          <cell r="Q101">
            <v>0</v>
          </cell>
          <cell r="R101">
            <v>0</v>
          </cell>
          <cell r="S101">
            <v>1327.73</v>
          </cell>
          <cell r="T101">
            <v>3585</v>
          </cell>
          <cell r="U101">
            <v>37.035699999999999</v>
          </cell>
          <cell r="V101">
            <v>1434</v>
          </cell>
          <cell r="W101">
            <v>92.589299999999994</v>
          </cell>
          <cell r="X101">
            <v>1355</v>
          </cell>
          <cell r="Y101">
            <v>1152</v>
          </cell>
          <cell r="Z101">
            <v>-175.73</v>
          </cell>
          <cell r="AA101">
            <v>-15.254300000000001</v>
          </cell>
          <cell r="AB101">
            <v>1145</v>
          </cell>
          <cell r="AC101">
            <v>19</v>
          </cell>
        </row>
        <row r="102">
          <cell r="G102" t="str">
            <v>HELEMANO</v>
          </cell>
          <cell r="H102">
            <v>133.81</v>
          </cell>
          <cell r="I102">
            <v>112.76</v>
          </cell>
          <cell r="J102">
            <v>0</v>
          </cell>
          <cell r="K102">
            <v>91.217200000000005</v>
          </cell>
          <cell r="L102">
            <v>70.680000000000007</v>
          </cell>
          <cell r="M102">
            <v>1431.93</v>
          </cell>
          <cell r="N102">
            <v>80.23</v>
          </cell>
          <cell r="O102">
            <v>0</v>
          </cell>
          <cell r="P102">
            <v>899.45</v>
          </cell>
          <cell r="Q102">
            <v>0</v>
          </cell>
          <cell r="R102">
            <v>0</v>
          </cell>
          <cell r="S102">
            <v>2820.08</v>
          </cell>
          <cell r="T102">
            <v>3654</v>
          </cell>
          <cell r="U102">
            <v>77.177800000000005</v>
          </cell>
          <cell r="V102">
            <v>1461.6</v>
          </cell>
          <cell r="W102">
            <v>192.94499999999999</v>
          </cell>
          <cell r="X102">
            <v>4550</v>
          </cell>
          <cell r="Y102">
            <v>3867</v>
          </cell>
          <cell r="Z102">
            <v>1046.92</v>
          </cell>
          <cell r="AA102">
            <v>27.0733</v>
          </cell>
          <cell r="AB102">
            <v>4406</v>
          </cell>
          <cell r="AC102">
            <v>60.58</v>
          </cell>
        </row>
        <row r="103">
          <cell r="G103" t="str">
            <v>HIGHLANDS</v>
          </cell>
          <cell r="H103">
            <v>527.35</v>
          </cell>
          <cell r="I103">
            <v>287.29000000000002</v>
          </cell>
          <cell r="J103">
            <v>0</v>
          </cell>
          <cell r="K103">
            <v>401.41300000000001</v>
          </cell>
          <cell r="L103">
            <v>123.94</v>
          </cell>
          <cell r="M103">
            <v>2580.09</v>
          </cell>
          <cell r="N103">
            <v>102.22</v>
          </cell>
          <cell r="O103">
            <v>0</v>
          </cell>
          <cell r="P103">
            <v>0</v>
          </cell>
          <cell r="Q103">
            <v>0</v>
          </cell>
          <cell r="R103">
            <v>0</v>
          </cell>
          <cell r="S103">
            <v>4022.3</v>
          </cell>
          <cell r="T103">
            <v>2697</v>
          </cell>
          <cell r="U103">
            <v>149.13999999999999</v>
          </cell>
          <cell r="V103">
            <v>1165</v>
          </cell>
          <cell r="W103">
            <v>345.262</v>
          </cell>
          <cell r="X103">
            <v>6162</v>
          </cell>
          <cell r="Y103">
            <v>5238</v>
          </cell>
          <cell r="Z103">
            <v>1215.7</v>
          </cell>
          <cell r="AA103">
            <v>23.209199999999999</v>
          </cell>
          <cell r="AB103">
            <v>6162</v>
          </cell>
          <cell r="AC103">
            <v>75.738</v>
          </cell>
        </row>
        <row r="104">
          <cell r="G104" t="str">
            <v>HIKINA</v>
          </cell>
          <cell r="H104">
            <v>34.53</v>
          </cell>
          <cell r="I104">
            <v>0</v>
          </cell>
          <cell r="J104">
            <v>0</v>
          </cell>
          <cell r="K104">
            <v>18.82</v>
          </cell>
          <cell r="L104">
            <v>0</v>
          </cell>
          <cell r="M104">
            <v>125.4</v>
          </cell>
          <cell r="N104">
            <v>0</v>
          </cell>
          <cell r="O104">
            <v>0</v>
          </cell>
          <cell r="P104">
            <v>0</v>
          </cell>
          <cell r="Q104">
            <v>0</v>
          </cell>
          <cell r="R104">
            <v>0</v>
          </cell>
          <cell r="S104">
            <v>178.75</v>
          </cell>
          <cell r="T104">
            <v>113</v>
          </cell>
          <cell r="U104">
            <v>158.18600000000001</v>
          </cell>
          <cell r="V104">
            <v>59</v>
          </cell>
          <cell r="W104">
            <v>302.96600000000001</v>
          </cell>
          <cell r="X104">
            <v>523</v>
          </cell>
          <cell r="Y104">
            <v>445</v>
          </cell>
          <cell r="Z104">
            <v>266.25</v>
          </cell>
          <cell r="AA104">
            <v>59.831499999999998</v>
          </cell>
          <cell r="AB104">
            <v>220</v>
          </cell>
          <cell r="AC104">
            <v>0</v>
          </cell>
        </row>
        <row r="105">
          <cell r="G105" t="str">
            <v>HILA 1</v>
          </cell>
          <cell r="H105">
            <v>5</v>
          </cell>
          <cell r="I105">
            <v>11.96</v>
          </cell>
          <cell r="J105">
            <v>0</v>
          </cell>
          <cell r="K105">
            <v>17.260000000000002</v>
          </cell>
          <cell r="L105">
            <v>0</v>
          </cell>
          <cell r="M105">
            <v>79.400000000000006</v>
          </cell>
          <cell r="N105">
            <v>0</v>
          </cell>
          <cell r="O105">
            <v>0</v>
          </cell>
          <cell r="P105">
            <v>588.20000000000005</v>
          </cell>
          <cell r="Q105">
            <v>0</v>
          </cell>
          <cell r="R105">
            <v>0</v>
          </cell>
          <cell r="S105">
            <v>701.82</v>
          </cell>
          <cell r="T105">
            <v>2074</v>
          </cell>
          <cell r="U105">
            <v>33.838999999999999</v>
          </cell>
          <cell r="V105">
            <v>637</v>
          </cell>
          <cell r="W105">
            <v>110.176</v>
          </cell>
          <cell r="X105">
            <v>1968</v>
          </cell>
          <cell r="Y105">
            <v>1673</v>
          </cell>
          <cell r="Z105">
            <v>971.18</v>
          </cell>
          <cell r="AA105">
            <v>58.050199999999997</v>
          </cell>
          <cell r="AB105">
            <v>1968</v>
          </cell>
          <cell r="AC105">
            <v>0</v>
          </cell>
        </row>
        <row r="106">
          <cell r="G106" t="str">
            <v>HILA 2</v>
          </cell>
          <cell r="H106">
            <v>177.99</v>
          </cell>
          <cell r="I106">
            <v>40.549999999999997</v>
          </cell>
          <cell r="J106">
            <v>0</v>
          </cell>
          <cell r="K106">
            <v>294.29599999999999</v>
          </cell>
          <cell r="L106">
            <v>17.600000000000001</v>
          </cell>
          <cell r="M106">
            <v>1283.83</v>
          </cell>
          <cell r="N106">
            <v>59.985999999999997</v>
          </cell>
          <cell r="O106">
            <v>0</v>
          </cell>
          <cell r="P106">
            <v>500</v>
          </cell>
          <cell r="Q106">
            <v>0</v>
          </cell>
          <cell r="R106">
            <v>0</v>
          </cell>
          <cell r="S106">
            <v>2374.25</v>
          </cell>
          <cell r="T106">
            <v>3566</v>
          </cell>
          <cell r="U106">
            <v>66.580299999999994</v>
          </cell>
          <cell r="V106">
            <v>905</v>
          </cell>
          <cell r="W106">
            <v>262.34800000000001</v>
          </cell>
          <cell r="X106">
            <v>3688</v>
          </cell>
          <cell r="Y106">
            <v>3134</v>
          </cell>
          <cell r="Z106">
            <v>759.74800000000005</v>
          </cell>
          <cell r="AA106">
            <v>24.242100000000001</v>
          </cell>
          <cell r="AB106">
            <v>3688</v>
          </cell>
          <cell r="AC106">
            <v>10</v>
          </cell>
        </row>
        <row r="107">
          <cell r="G107" t="str">
            <v>HILA 3</v>
          </cell>
          <cell r="H107">
            <v>81.540000000000006</v>
          </cell>
          <cell r="I107">
            <v>0</v>
          </cell>
          <cell r="J107">
            <v>0</v>
          </cell>
          <cell r="K107">
            <v>0</v>
          </cell>
          <cell r="L107">
            <v>0</v>
          </cell>
          <cell r="M107">
            <v>433.97</v>
          </cell>
          <cell r="N107">
            <v>0</v>
          </cell>
          <cell r="O107">
            <v>0</v>
          </cell>
          <cell r="P107">
            <v>718.59</v>
          </cell>
          <cell r="Q107">
            <v>0</v>
          </cell>
          <cell r="R107">
            <v>0</v>
          </cell>
          <cell r="S107">
            <v>1234.0999999999999</v>
          </cell>
          <cell r="T107">
            <v>3906</v>
          </cell>
          <cell r="U107">
            <v>31.594999999999999</v>
          </cell>
          <cell r="V107">
            <v>1562.4</v>
          </cell>
          <cell r="W107">
            <v>78.987399999999994</v>
          </cell>
          <cell r="X107">
            <v>5288</v>
          </cell>
          <cell r="Y107">
            <v>4495</v>
          </cell>
          <cell r="Z107">
            <v>3260.9</v>
          </cell>
          <cell r="AA107">
            <v>72.545100000000005</v>
          </cell>
          <cell r="AB107">
            <v>5288</v>
          </cell>
          <cell r="AC107">
            <v>0</v>
          </cell>
        </row>
        <row r="108">
          <cell r="G108" t="str">
            <v>HILA 4</v>
          </cell>
          <cell r="H108">
            <v>0</v>
          </cell>
          <cell r="I108">
            <v>0</v>
          </cell>
          <cell r="J108">
            <v>0</v>
          </cell>
          <cell r="K108">
            <v>0</v>
          </cell>
          <cell r="L108">
            <v>0</v>
          </cell>
          <cell r="M108">
            <v>0</v>
          </cell>
          <cell r="N108">
            <v>0</v>
          </cell>
          <cell r="O108">
            <v>0</v>
          </cell>
          <cell r="P108">
            <v>400</v>
          </cell>
          <cell r="Q108">
            <v>0</v>
          </cell>
          <cell r="R108">
            <v>0</v>
          </cell>
          <cell r="S108">
            <v>400</v>
          </cell>
          <cell r="T108">
            <v>3320</v>
          </cell>
          <cell r="U108">
            <v>12.0482</v>
          </cell>
          <cell r="V108">
            <v>1328</v>
          </cell>
          <cell r="W108">
            <v>30.1205</v>
          </cell>
          <cell r="X108">
            <v>0</v>
          </cell>
          <cell r="Y108">
            <v>0</v>
          </cell>
          <cell r="Z108">
            <v>-400</v>
          </cell>
          <cell r="AB108">
            <v>0</v>
          </cell>
          <cell r="AC108">
            <v>0</v>
          </cell>
        </row>
        <row r="109">
          <cell r="G109" t="str">
            <v>HILA 5</v>
          </cell>
          <cell r="H109">
            <v>57.51</v>
          </cell>
          <cell r="I109">
            <v>0</v>
          </cell>
          <cell r="J109">
            <v>0</v>
          </cell>
          <cell r="K109">
            <v>0</v>
          </cell>
          <cell r="L109">
            <v>0</v>
          </cell>
          <cell r="M109">
            <v>537.03</v>
          </cell>
          <cell r="N109">
            <v>0</v>
          </cell>
          <cell r="O109">
            <v>0</v>
          </cell>
          <cell r="P109">
            <v>376</v>
          </cell>
          <cell r="Q109">
            <v>0</v>
          </cell>
          <cell r="R109">
            <v>0</v>
          </cell>
          <cell r="S109">
            <v>970.54</v>
          </cell>
          <cell r="T109">
            <v>5059</v>
          </cell>
          <cell r="U109">
            <v>19.1844</v>
          </cell>
          <cell r="V109">
            <v>2023.6</v>
          </cell>
          <cell r="W109">
            <v>47.961100000000002</v>
          </cell>
          <cell r="X109">
            <v>6597</v>
          </cell>
          <cell r="Y109">
            <v>5607</v>
          </cell>
          <cell r="Z109">
            <v>4636.46</v>
          </cell>
          <cell r="AA109">
            <v>82.690600000000003</v>
          </cell>
          <cell r="AB109">
            <v>6597</v>
          </cell>
          <cell r="AC109">
            <v>0</v>
          </cell>
        </row>
        <row r="110">
          <cell r="G110" t="str">
            <v>HILA 6</v>
          </cell>
          <cell r="H110">
            <v>0</v>
          </cell>
          <cell r="I110">
            <v>0</v>
          </cell>
          <cell r="J110">
            <v>0</v>
          </cell>
          <cell r="K110">
            <v>0</v>
          </cell>
          <cell r="L110">
            <v>0</v>
          </cell>
          <cell r="M110">
            <v>0</v>
          </cell>
          <cell r="N110">
            <v>0</v>
          </cell>
          <cell r="O110">
            <v>0</v>
          </cell>
          <cell r="P110">
            <v>0</v>
          </cell>
          <cell r="Q110">
            <v>0</v>
          </cell>
          <cell r="R110">
            <v>0</v>
          </cell>
          <cell r="S110">
            <v>0</v>
          </cell>
          <cell r="T110">
            <v>0</v>
          </cell>
          <cell r="V110">
            <v>0</v>
          </cell>
          <cell r="X110">
            <v>0</v>
          </cell>
          <cell r="Y110">
            <v>0</v>
          </cell>
          <cell r="Z110">
            <v>0</v>
          </cell>
          <cell r="AB110">
            <v>0</v>
          </cell>
        </row>
        <row r="111">
          <cell r="G111" t="str">
            <v>HOAEAE 1</v>
          </cell>
          <cell r="H111">
            <v>396.04</v>
          </cell>
          <cell r="I111">
            <v>216.16</v>
          </cell>
          <cell r="J111">
            <v>0</v>
          </cell>
          <cell r="K111">
            <v>180.18</v>
          </cell>
          <cell r="L111">
            <v>289.83</v>
          </cell>
          <cell r="M111">
            <v>2403.86</v>
          </cell>
          <cell r="N111">
            <v>240.41</v>
          </cell>
          <cell r="O111">
            <v>0</v>
          </cell>
          <cell r="P111">
            <v>0</v>
          </cell>
          <cell r="Q111">
            <v>0</v>
          </cell>
          <cell r="R111">
            <v>0</v>
          </cell>
          <cell r="S111">
            <v>3726.48</v>
          </cell>
          <cell r="T111">
            <v>4186</v>
          </cell>
          <cell r="U111">
            <v>89.022499999999994</v>
          </cell>
          <cell r="V111">
            <v>1674.4</v>
          </cell>
          <cell r="W111">
            <v>222.55600000000001</v>
          </cell>
          <cell r="X111">
            <v>6643</v>
          </cell>
          <cell r="Y111">
            <v>5647</v>
          </cell>
          <cell r="Z111">
            <v>1920.52</v>
          </cell>
          <cell r="AA111">
            <v>34.009599999999999</v>
          </cell>
          <cell r="AB111">
            <v>5113</v>
          </cell>
          <cell r="AC111">
            <v>226.8</v>
          </cell>
        </row>
        <row r="112">
          <cell r="G112" t="str">
            <v>HOAEAE 2</v>
          </cell>
          <cell r="H112">
            <v>281.7</v>
          </cell>
          <cell r="I112">
            <v>0</v>
          </cell>
          <cell r="J112">
            <v>0</v>
          </cell>
          <cell r="K112">
            <v>0</v>
          </cell>
          <cell r="L112">
            <v>0</v>
          </cell>
          <cell r="M112">
            <v>533.85</v>
          </cell>
          <cell r="N112">
            <v>0</v>
          </cell>
          <cell r="O112">
            <v>0</v>
          </cell>
          <cell r="P112">
            <v>0</v>
          </cell>
          <cell r="Q112">
            <v>0</v>
          </cell>
          <cell r="R112">
            <v>0</v>
          </cell>
          <cell r="S112">
            <v>815.55</v>
          </cell>
          <cell r="T112">
            <v>940</v>
          </cell>
          <cell r="U112">
            <v>86.760599999999997</v>
          </cell>
          <cell r="V112">
            <v>376</v>
          </cell>
          <cell r="W112">
            <v>216.90199999999999</v>
          </cell>
          <cell r="X112">
            <v>2163</v>
          </cell>
          <cell r="Y112">
            <v>1839</v>
          </cell>
          <cell r="Z112">
            <v>1023.45</v>
          </cell>
          <cell r="AA112">
            <v>55.652500000000003</v>
          </cell>
          <cell r="AB112">
            <v>2363</v>
          </cell>
          <cell r="AC112">
            <v>0</v>
          </cell>
        </row>
        <row r="113">
          <cell r="G113" t="str">
            <v>HOAEAE 3</v>
          </cell>
          <cell r="H113">
            <v>186.46</v>
          </cell>
          <cell r="I113">
            <v>35.200000000000003</v>
          </cell>
          <cell r="J113">
            <v>0</v>
          </cell>
          <cell r="K113">
            <v>33.729999999999997</v>
          </cell>
          <cell r="L113">
            <v>41.8</v>
          </cell>
          <cell r="M113">
            <v>774.09</v>
          </cell>
          <cell r="N113">
            <v>4.43</v>
          </cell>
          <cell r="O113">
            <v>0</v>
          </cell>
          <cell r="P113">
            <v>281.68</v>
          </cell>
          <cell r="Q113">
            <v>0</v>
          </cell>
          <cell r="R113">
            <v>0</v>
          </cell>
          <cell r="S113">
            <v>1357.39</v>
          </cell>
          <cell r="T113">
            <v>2506</v>
          </cell>
          <cell r="U113">
            <v>54.165599999999998</v>
          </cell>
          <cell r="V113">
            <v>1002.4</v>
          </cell>
          <cell r="W113">
            <v>135.41399999999999</v>
          </cell>
          <cell r="X113">
            <v>2846</v>
          </cell>
          <cell r="Y113">
            <v>2419</v>
          </cell>
          <cell r="Z113">
            <v>1061.6099999999999</v>
          </cell>
          <cell r="AA113">
            <v>43.886299999999999</v>
          </cell>
          <cell r="AB113">
            <v>2488</v>
          </cell>
          <cell r="AC113">
            <v>41.8</v>
          </cell>
        </row>
        <row r="114">
          <cell r="G114" t="str">
            <v>HOUGHTAILING</v>
          </cell>
          <cell r="H114">
            <v>0</v>
          </cell>
          <cell r="I114">
            <v>0</v>
          </cell>
          <cell r="J114">
            <v>0</v>
          </cell>
          <cell r="K114">
            <v>0</v>
          </cell>
          <cell r="L114">
            <v>0</v>
          </cell>
          <cell r="M114">
            <v>540.82000000000005</v>
          </cell>
          <cell r="N114">
            <v>0</v>
          </cell>
          <cell r="O114">
            <v>0</v>
          </cell>
          <cell r="P114">
            <v>0</v>
          </cell>
          <cell r="Q114">
            <v>0</v>
          </cell>
          <cell r="R114">
            <v>0</v>
          </cell>
          <cell r="S114">
            <v>540.82000000000005</v>
          </cell>
          <cell r="T114">
            <v>3241</v>
          </cell>
          <cell r="U114">
            <v>16.686800000000002</v>
          </cell>
          <cell r="V114">
            <v>1296.4000000000001</v>
          </cell>
          <cell r="W114">
            <v>41.717100000000002</v>
          </cell>
          <cell r="X114">
            <v>5510</v>
          </cell>
          <cell r="Y114">
            <v>4684</v>
          </cell>
          <cell r="Z114">
            <v>4143.18</v>
          </cell>
          <cell r="AA114">
            <v>88.453900000000004</v>
          </cell>
          <cell r="AB114">
            <v>5510</v>
          </cell>
          <cell r="AC114">
            <v>0</v>
          </cell>
        </row>
        <row r="115">
          <cell r="G115" t="str">
            <v>HUNAKAI</v>
          </cell>
          <cell r="H115">
            <v>122.38</v>
          </cell>
          <cell r="I115">
            <v>51.44</v>
          </cell>
          <cell r="J115">
            <v>0</v>
          </cell>
          <cell r="K115">
            <v>135.33500000000001</v>
          </cell>
          <cell r="L115">
            <v>0</v>
          </cell>
          <cell r="M115">
            <v>574.42999999999995</v>
          </cell>
          <cell r="N115">
            <v>6.26</v>
          </cell>
          <cell r="O115">
            <v>0</v>
          </cell>
          <cell r="P115">
            <v>25</v>
          </cell>
          <cell r="Q115">
            <v>0</v>
          </cell>
          <cell r="R115">
            <v>0</v>
          </cell>
          <cell r="S115">
            <v>914.84500000000003</v>
          </cell>
          <cell r="T115">
            <v>1067</v>
          </cell>
          <cell r="U115">
            <v>85.739900000000006</v>
          </cell>
          <cell r="V115">
            <v>426.8</v>
          </cell>
          <cell r="W115">
            <v>214.35</v>
          </cell>
          <cell r="X115">
            <v>1892</v>
          </cell>
          <cell r="Y115">
            <v>1608</v>
          </cell>
          <cell r="Z115">
            <v>693.15499999999997</v>
          </cell>
          <cell r="AA115">
            <v>43.106699999999996</v>
          </cell>
          <cell r="AB115">
            <v>1508</v>
          </cell>
          <cell r="AC115">
            <v>0</v>
          </cell>
        </row>
        <row r="116">
          <cell r="G116" t="str">
            <v>I-1</v>
          </cell>
          <cell r="H116">
            <v>0</v>
          </cell>
          <cell r="I116">
            <v>0</v>
          </cell>
          <cell r="J116">
            <v>0</v>
          </cell>
          <cell r="K116">
            <v>0</v>
          </cell>
          <cell r="L116">
            <v>0</v>
          </cell>
          <cell r="M116">
            <v>0</v>
          </cell>
          <cell r="N116">
            <v>0</v>
          </cell>
          <cell r="O116">
            <v>0</v>
          </cell>
          <cell r="P116">
            <v>0</v>
          </cell>
          <cell r="Q116">
            <v>0</v>
          </cell>
          <cell r="R116">
            <v>0</v>
          </cell>
          <cell r="S116">
            <v>0</v>
          </cell>
          <cell r="U116">
            <v>0</v>
          </cell>
          <cell r="W116">
            <v>0</v>
          </cell>
          <cell r="X116">
            <v>0</v>
          </cell>
          <cell r="Y116">
            <v>0</v>
          </cell>
          <cell r="Z116">
            <v>0</v>
          </cell>
          <cell r="AB116">
            <v>0</v>
          </cell>
        </row>
        <row r="117">
          <cell r="G117" t="str">
            <v>I-106</v>
          </cell>
          <cell r="H117">
            <v>0</v>
          </cell>
          <cell r="I117">
            <v>0</v>
          </cell>
          <cell r="J117">
            <v>0</v>
          </cell>
          <cell r="K117">
            <v>0</v>
          </cell>
          <cell r="L117">
            <v>0</v>
          </cell>
          <cell r="M117">
            <v>0</v>
          </cell>
          <cell r="N117">
            <v>0</v>
          </cell>
          <cell r="O117">
            <v>0</v>
          </cell>
          <cell r="P117">
            <v>175</v>
          </cell>
          <cell r="Q117">
            <v>0</v>
          </cell>
          <cell r="R117">
            <v>0</v>
          </cell>
          <cell r="S117">
            <v>175</v>
          </cell>
          <cell r="U117">
            <v>17500</v>
          </cell>
          <cell r="W117">
            <v>17500</v>
          </cell>
          <cell r="X117">
            <v>0</v>
          </cell>
          <cell r="Y117">
            <v>0</v>
          </cell>
          <cell r="Z117">
            <v>-175</v>
          </cell>
          <cell r="AB117">
            <v>0</v>
          </cell>
          <cell r="AC117">
            <v>0</v>
          </cell>
        </row>
        <row r="118">
          <cell r="G118" t="str">
            <v>I-107</v>
          </cell>
          <cell r="H118">
            <v>0</v>
          </cell>
          <cell r="I118">
            <v>0</v>
          </cell>
          <cell r="J118">
            <v>0</v>
          </cell>
          <cell r="K118">
            <v>0</v>
          </cell>
          <cell r="L118">
            <v>0</v>
          </cell>
          <cell r="M118">
            <v>0</v>
          </cell>
          <cell r="N118">
            <v>0</v>
          </cell>
          <cell r="O118">
            <v>0</v>
          </cell>
          <cell r="P118">
            <v>0</v>
          </cell>
          <cell r="Q118">
            <v>0</v>
          </cell>
          <cell r="R118">
            <v>0</v>
          </cell>
          <cell r="S118">
            <v>0</v>
          </cell>
          <cell r="U118">
            <v>0</v>
          </cell>
          <cell r="W118">
            <v>0</v>
          </cell>
          <cell r="X118">
            <v>0</v>
          </cell>
          <cell r="Y118">
            <v>0</v>
          </cell>
          <cell r="Z118">
            <v>0</v>
          </cell>
          <cell r="AB118">
            <v>0</v>
          </cell>
        </row>
        <row r="119">
          <cell r="G119" t="str">
            <v>I-108</v>
          </cell>
          <cell r="H119">
            <v>0</v>
          </cell>
          <cell r="I119">
            <v>0</v>
          </cell>
          <cell r="J119">
            <v>0</v>
          </cell>
          <cell r="K119">
            <v>0</v>
          </cell>
          <cell r="L119">
            <v>0</v>
          </cell>
          <cell r="M119">
            <v>0</v>
          </cell>
          <cell r="N119">
            <v>0</v>
          </cell>
          <cell r="O119">
            <v>0</v>
          </cell>
          <cell r="P119">
            <v>54</v>
          </cell>
          <cell r="Q119">
            <v>0</v>
          </cell>
          <cell r="R119">
            <v>0</v>
          </cell>
          <cell r="S119">
            <v>54</v>
          </cell>
          <cell r="U119">
            <v>5400</v>
          </cell>
          <cell r="W119">
            <v>5400</v>
          </cell>
          <cell r="X119">
            <v>0</v>
          </cell>
          <cell r="Y119">
            <v>0</v>
          </cell>
          <cell r="Z119">
            <v>-54</v>
          </cell>
          <cell r="AB119">
            <v>0</v>
          </cell>
          <cell r="AC119">
            <v>0</v>
          </cell>
        </row>
        <row r="120">
          <cell r="G120" t="str">
            <v>I-109</v>
          </cell>
          <cell r="H120">
            <v>0</v>
          </cell>
          <cell r="I120">
            <v>0</v>
          </cell>
          <cell r="J120">
            <v>0</v>
          </cell>
          <cell r="K120">
            <v>0</v>
          </cell>
          <cell r="L120">
            <v>0</v>
          </cell>
          <cell r="M120">
            <v>0</v>
          </cell>
          <cell r="N120">
            <v>0</v>
          </cell>
          <cell r="O120">
            <v>0</v>
          </cell>
          <cell r="P120">
            <v>0</v>
          </cell>
          <cell r="Q120">
            <v>0</v>
          </cell>
          <cell r="R120">
            <v>0</v>
          </cell>
          <cell r="S120">
            <v>0</v>
          </cell>
          <cell r="U120">
            <v>0</v>
          </cell>
          <cell r="W120">
            <v>0</v>
          </cell>
          <cell r="X120">
            <v>0</v>
          </cell>
          <cell r="Y120">
            <v>0</v>
          </cell>
          <cell r="Z120">
            <v>0</v>
          </cell>
          <cell r="AB120">
            <v>0</v>
          </cell>
        </row>
        <row r="121">
          <cell r="G121" t="str">
            <v>I-2</v>
          </cell>
          <cell r="H121">
            <v>0</v>
          </cell>
          <cell r="I121">
            <v>0</v>
          </cell>
          <cell r="J121">
            <v>0</v>
          </cell>
          <cell r="K121">
            <v>0</v>
          </cell>
          <cell r="L121">
            <v>0</v>
          </cell>
          <cell r="M121">
            <v>0</v>
          </cell>
          <cell r="N121">
            <v>0</v>
          </cell>
          <cell r="O121">
            <v>0</v>
          </cell>
          <cell r="P121">
            <v>0</v>
          </cell>
          <cell r="Q121">
            <v>0</v>
          </cell>
          <cell r="R121">
            <v>0</v>
          </cell>
          <cell r="S121">
            <v>0</v>
          </cell>
          <cell r="U121">
            <v>0</v>
          </cell>
          <cell r="W121">
            <v>0</v>
          </cell>
          <cell r="X121">
            <v>0</v>
          </cell>
          <cell r="Y121">
            <v>0</v>
          </cell>
          <cell r="Z121">
            <v>0</v>
          </cell>
          <cell r="AB121">
            <v>0</v>
          </cell>
        </row>
        <row r="122">
          <cell r="G122" t="str">
            <v>I-3</v>
          </cell>
          <cell r="H122">
            <v>0</v>
          </cell>
          <cell r="I122">
            <v>0</v>
          </cell>
          <cell r="J122">
            <v>0</v>
          </cell>
          <cell r="K122">
            <v>0</v>
          </cell>
          <cell r="L122">
            <v>0</v>
          </cell>
          <cell r="M122">
            <v>0</v>
          </cell>
          <cell r="N122">
            <v>0</v>
          </cell>
          <cell r="O122">
            <v>0</v>
          </cell>
          <cell r="P122">
            <v>0</v>
          </cell>
          <cell r="Q122">
            <v>0</v>
          </cell>
          <cell r="R122">
            <v>0</v>
          </cell>
          <cell r="S122">
            <v>0</v>
          </cell>
          <cell r="U122">
            <v>0</v>
          </cell>
          <cell r="W122">
            <v>0</v>
          </cell>
          <cell r="X122">
            <v>0</v>
          </cell>
          <cell r="Y122">
            <v>0</v>
          </cell>
          <cell r="Z122">
            <v>0</v>
          </cell>
          <cell r="AB122">
            <v>0</v>
          </cell>
        </row>
        <row r="123">
          <cell r="G123" t="str">
            <v>I-4</v>
          </cell>
          <cell r="H123">
            <v>0</v>
          </cell>
          <cell r="I123">
            <v>0</v>
          </cell>
          <cell r="J123">
            <v>0</v>
          </cell>
          <cell r="K123">
            <v>0</v>
          </cell>
          <cell r="L123">
            <v>0</v>
          </cell>
          <cell r="M123">
            <v>0</v>
          </cell>
          <cell r="N123">
            <v>0</v>
          </cell>
          <cell r="O123">
            <v>0</v>
          </cell>
          <cell r="P123">
            <v>0</v>
          </cell>
          <cell r="Q123">
            <v>0</v>
          </cell>
          <cell r="R123">
            <v>0</v>
          </cell>
          <cell r="S123">
            <v>0</v>
          </cell>
          <cell r="U123">
            <v>0</v>
          </cell>
          <cell r="W123">
            <v>0</v>
          </cell>
          <cell r="X123">
            <v>0</v>
          </cell>
          <cell r="Y123">
            <v>0</v>
          </cell>
          <cell r="Z123">
            <v>0</v>
          </cell>
          <cell r="AB123">
            <v>0</v>
          </cell>
        </row>
        <row r="124">
          <cell r="G124" t="str">
            <v>I-5</v>
          </cell>
          <cell r="H124">
            <v>0</v>
          </cell>
          <cell r="I124">
            <v>0</v>
          </cell>
          <cell r="J124">
            <v>0</v>
          </cell>
          <cell r="K124">
            <v>0</v>
          </cell>
          <cell r="L124">
            <v>0</v>
          </cell>
          <cell r="M124">
            <v>0</v>
          </cell>
          <cell r="N124">
            <v>0</v>
          </cell>
          <cell r="O124">
            <v>0</v>
          </cell>
          <cell r="P124">
            <v>519.72</v>
          </cell>
          <cell r="Q124">
            <v>0</v>
          </cell>
          <cell r="R124">
            <v>0</v>
          </cell>
          <cell r="S124">
            <v>519.72</v>
          </cell>
          <cell r="U124">
            <v>51972</v>
          </cell>
          <cell r="W124">
            <v>51972</v>
          </cell>
          <cell r="X124">
            <v>0</v>
          </cell>
          <cell r="Y124">
            <v>0</v>
          </cell>
          <cell r="Z124">
            <v>-519.72</v>
          </cell>
          <cell r="AB124">
            <v>0</v>
          </cell>
          <cell r="AC124">
            <v>0</v>
          </cell>
        </row>
        <row r="125">
          <cell r="G125" t="str">
            <v>I-6</v>
          </cell>
          <cell r="H125">
            <v>0</v>
          </cell>
          <cell r="I125">
            <v>0</v>
          </cell>
          <cell r="J125">
            <v>0</v>
          </cell>
          <cell r="K125">
            <v>0</v>
          </cell>
          <cell r="L125">
            <v>0</v>
          </cell>
          <cell r="M125">
            <v>0</v>
          </cell>
          <cell r="N125">
            <v>0</v>
          </cell>
          <cell r="O125">
            <v>0</v>
          </cell>
          <cell r="P125">
            <v>0</v>
          </cell>
          <cell r="Q125">
            <v>0</v>
          </cell>
          <cell r="R125">
            <v>0</v>
          </cell>
          <cell r="S125">
            <v>0</v>
          </cell>
          <cell r="U125">
            <v>0</v>
          </cell>
          <cell r="W125">
            <v>0</v>
          </cell>
          <cell r="X125">
            <v>0</v>
          </cell>
          <cell r="Y125">
            <v>0</v>
          </cell>
          <cell r="Z125">
            <v>0</v>
          </cell>
          <cell r="AB125">
            <v>0</v>
          </cell>
        </row>
        <row r="126">
          <cell r="G126" t="str">
            <v>I-7</v>
          </cell>
          <cell r="H126">
            <v>0</v>
          </cell>
          <cell r="I126">
            <v>0</v>
          </cell>
          <cell r="J126">
            <v>0</v>
          </cell>
          <cell r="K126">
            <v>0</v>
          </cell>
          <cell r="L126">
            <v>0</v>
          </cell>
          <cell r="M126">
            <v>0</v>
          </cell>
          <cell r="N126">
            <v>0</v>
          </cell>
          <cell r="O126">
            <v>0</v>
          </cell>
          <cell r="P126">
            <v>0</v>
          </cell>
          <cell r="Q126">
            <v>0</v>
          </cell>
          <cell r="R126">
            <v>0</v>
          </cell>
          <cell r="S126">
            <v>0</v>
          </cell>
          <cell r="U126">
            <v>0</v>
          </cell>
          <cell r="W126">
            <v>0</v>
          </cell>
          <cell r="X126">
            <v>0</v>
          </cell>
          <cell r="Y126">
            <v>0</v>
          </cell>
          <cell r="Z126">
            <v>0</v>
          </cell>
          <cell r="AB126">
            <v>0</v>
          </cell>
        </row>
        <row r="127">
          <cell r="G127" t="str">
            <v>I-8</v>
          </cell>
          <cell r="H127">
            <v>0</v>
          </cell>
          <cell r="I127">
            <v>0</v>
          </cell>
          <cell r="J127">
            <v>0</v>
          </cell>
          <cell r="K127">
            <v>0</v>
          </cell>
          <cell r="L127">
            <v>0</v>
          </cell>
          <cell r="M127">
            <v>0</v>
          </cell>
          <cell r="N127">
            <v>0</v>
          </cell>
          <cell r="O127">
            <v>0</v>
          </cell>
          <cell r="P127">
            <v>0</v>
          </cell>
          <cell r="Q127">
            <v>0</v>
          </cell>
          <cell r="R127">
            <v>0</v>
          </cell>
          <cell r="S127">
            <v>0</v>
          </cell>
          <cell r="U127">
            <v>0</v>
          </cell>
          <cell r="W127">
            <v>0</v>
          </cell>
          <cell r="X127">
            <v>0</v>
          </cell>
          <cell r="Y127">
            <v>0</v>
          </cell>
          <cell r="Z127">
            <v>0</v>
          </cell>
          <cell r="AB127">
            <v>0</v>
          </cell>
        </row>
        <row r="128">
          <cell r="G128" t="str">
            <v>ILANIWAI</v>
          </cell>
          <cell r="H128">
            <v>0</v>
          </cell>
          <cell r="I128">
            <v>0</v>
          </cell>
          <cell r="J128">
            <v>0</v>
          </cell>
          <cell r="K128">
            <v>0</v>
          </cell>
          <cell r="L128">
            <v>0</v>
          </cell>
          <cell r="M128">
            <v>90</v>
          </cell>
          <cell r="N128">
            <v>0</v>
          </cell>
          <cell r="O128">
            <v>0</v>
          </cell>
          <cell r="P128">
            <v>0</v>
          </cell>
          <cell r="Q128">
            <v>0</v>
          </cell>
          <cell r="R128">
            <v>0</v>
          </cell>
          <cell r="S128">
            <v>90</v>
          </cell>
          <cell r="T128">
            <v>1184</v>
          </cell>
          <cell r="U128">
            <v>7.6013500000000001</v>
          </cell>
          <cell r="V128">
            <v>177.6</v>
          </cell>
          <cell r="W128">
            <v>50.675699999999999</v>
          </cell>
          <cell r="X128">
            <v>3605</v>
          </cell>
          <cell r="Y128">
            <v>3064</v>
          </cell>
          <cell r="Z128">
            <v>2974</v>
          </cell>
          <cell r="AA128">
            <v>97.062700000000007</v>
          </cell>
          <cell r="AB128">
            <v>3605</v>
          </cell>
          <cell r="AC128">
            <v>0</v>
          </cell>
        </row>
        <row r="129">
          <cell r="G129" t="str">
            <v>ILIAINA</v>
          </cell>
          <cell r="H129">
            <v>85.52</v>
          </cell>
          <cell r="I129">
            <v>48.75</v>
          </cell>
          <cell r="J129">
            <v>225</v>
          </cell>
          <cell r="K129">
            <v>157.67500000000001</v>
          </cell>
          <cell r="L129">
            <v>56.2</v>
          </cell>
          <cell r="M129">
            <v>1104.8699999999999</v>
          </cell>
          <cell r="N129">
            <v>4.3099999999999996</v>
          </cell>
          <cell r="O129">
            <v>0</v>
          </cell>
          <cell r="P129">
            <v>0</v>
          </cell>
          <cell r="Q129">
            <v>0</v>
          </cell>
          <cell r="R129">
            <v>0</v>
          </cell>
          <cell r="S129">
            <v>1682.32</v>
          </cell>
          <cell r="T129">
            <v>1464</v>
          </cell>
          <cell r="U129">
            <v>114.913</v>
          </cell>
          <cell r="V129">
            <v>406</v>
          </cell>
          <cell r="W129">
            <v>414.36599999999999</v>
          </cell>
          <cell r="X129">
            <v>2541</v>
          </cell>
          <cell r="Y129">
            <v>2160</v>
          </cell>
          <cell r="Z129">
            <v>477.67500000000001</v>
          </cell>
          <cell r="AA129">
            <v>22.114599999999999</v>
          </cell>
          <cell r="AB129">
            <v>3846</v>
          </cell>
          <cell r="AC129">
            <v>35.200000000000003</v>
          </cell>
        </row>
        <row r="130">
          <cell r="G130" t="str">
            <v>ILIKAI</v>
          </cell>
          <cell r="H130">
            <v>0</v>
          </cell>
          <cell r="I130">
            <v>0</v>
          </cell>
          <cell r="J130">
            <v>0</v>
          </cell>
          <cell r="K130">
            <v>0</v>
          </cell>
          <cell r="L130">
            <v>0</v>
          </cell>
          <cell r="M130">
            <v>0</v>
          </cell>
          <cell r="N130">
            <v>0</v>
          </cell>
          <cell r="O130">
            <v>0</v>
          </cell>
          <cell r="P130">
            <v>0</v>
          </cell>
          <cell r="Q130">
            <v>0</v>
          </cell>
          <cell r="R130">
            <v>0</v>
          </cell>
          <cell r="S130">
            <v>0</v>
          </cell>
          <cell r="T130">
            <v>2780</v>
          </cell>
          <cell r="U130">
            <v>0</v>
          </cell>
          <cell r="V130">
            <v>1112</v>
          </cell>
          <cell r="W130">
            <v>0</v>
          </cell>
          <cell r="X130">
            <v>4283</v>
          </cell>
          <cell r="Y130">
            <v>3640</v>
          </cell>
          <cell r="Z130">
            <v>3640</v>
          </cell>
          <cell r="AA130">
            <v>100</v>
          </cell>
          <cell r="AB130">
            <v>4283</v>
          </cell>
        </row>
        <row r="131">
          <cell r="G131" t="str">
            <v>INDUSTRIAL</v>
          </cell>
          <cell r="H131">
            <v>144.30000000000001</v>
          </cell>
          <cell r="I131">
            <v>0</v>
          </cell>
          <cell r="J131">
            <v>675</v>
          </cell>
          <cell r="K131">
            <v>0</v>
          </cell>
          <cell r="L131">
            <v>0</v>
          </cell>
          <cell r="M131">
            <v>1138.8</v>
          </cell>
          <cell r="N131">
            <v>0</v>
          </cell>
          <cell r="O131">
            <v>1000</v>
          </cell>
          <cell r="P131">
            <v>600</v>
          </cell>
          <cell r="Q131">
            <v>0</v>
          </cell>
          <cell r="R131">
            <v>0</v>
          </cell>
          <cell r="S131">
            <v>3558.1</v>
          </cell>
          <cell r="T131">
            <v>4739</v>
          </cell>
          <cell r="U131">
            <v>75.081199999999995</v>
          </cell>
          <cell r="V131">
            <v>1895.6</v>
          </cell>
          <cell r="W131">
            <v>187.703</v>
          </cell>
          <cell r="X131">
            <v>7546</v>
          </cell>
          <cell r="Y131">
            <v>6414</v>
          </cell>
          <cell r="Z131">
            <v>2855.9</v>
          </cell>
          <cell r="AA131">
            <v>44.526000000000003</v>
          </cell>
          <cell r="AB131">
            <v>7546</v>
          </cell>
          <cell r="AC131">
            <v>0</v>
          </cell>
        </row>
        <row r="132">
          <cell r="G132" t="str">
            <v>IWILEI 1 11KV</v>
          </cell>
          <cell r="H132">
            <v>312.39999999999998</v>
          </cell>
          <cell r="I132">
            <v>0</v>
          </cell>
          <cell r="J132">
            <v>0</v>
          </cell>
          <cell r="K132">
            <v>0</v>
          </cell>
          <cell r="L132">
            <v>0</v>
          </cell>
          <cell r="M132">
            <v>423.38</v>
          </cell>
          <cell r="N132">
            <v>0</v>
          </cell>
          <cell r="O132">
            <v>0</v>
          </cell>
          <cell r="P132">
            <v>478.65</v>
          </cell>
          <cell r="Q132">
            <v>0</v>
          </cell>
          <cell r="R132">
            <v>0</v>
          </cell>
          <cell r="S132">
            <v>1214.43</v>
          </cell>
          <cell r="T132">
            <v>5675</v>
          </cell>
          <cell r="U132">
            <v>21.399699999999999</v>
          </cell>
          <cell r="V132">
            <v>2270</v>
          </cell>
          <cell r="W132">
            <v>53.499099999999999</v>
          </cell>
          <cell r="X132">
            <v>7190</v>
          </cell>
          <cell r="Y132">
            <v>6112</v>
          </cell>
          <cell r="Z132">
            <v>4897.57</v>
          </cell>
          <cell r="AA132">
            <v>80.130399999999995</v>
          </cell>
          <cell r="AB132">
            <v>7190</v>
          </cell>
          <cell r="AC132">
            <v>0</v>
          </cell>
        </row>
        <row r="133">
          <cell r="G133" t="str">
            <v>IWILEI 10</v>
          </cell>
          <cell r="H133">
            <v>0</v>
          </cell>
          <cell r="I133">
            <v>0</v>
          </cell>
          <cell r="J133">
            <v>0</v>
          </cell>
          <cell r="K133">
            <v>0</v>
          </cell>
          <cell r="L133">
            <v>0</v>
          </cell>
          <cell r="M133">
            <v>0</v>
          </cell>
          <cell r="N133">
            <v>0</v>
          </cell>
          <cell r="O133">
            <v>0</v>
          </cell>
          <cell r="P133">
            <v>0</v>
          </cell>
          <cell r="Q133">
            <v>0</v>
          </cell>
          <cell r="R133">
            <v>0</v>
          </cell>
          <cell r="S133">
            <v>0</v>
          </cell>
          <cell r="U133">
            <v>0</v>
          </cell>
          <cell r="W133">
            <v>0</v>
          </cell>
          <cell r="X133">
            <v>0</v>
          </cell>
          <cell r="Y133">
            <v>0</v>
          </cell>
          <cell r="Z133">
            <v>0</v>
          </cell>
          <cell r="AB133">
            <v>0</v>
          </cell>
        </row>
        <row r="134">
          <cell r="G134" t="str">
            <v>IWILEI 13</v>
          </cell>
          <cell r="H134">
            <v>0</v>
          </cell>
          <cell r="I134">
            <v>0</v>
          </cell>
          <cell r="J134">
            <v>0</v>
          </cell>
          <cell r="K134">
            <v>0</v>
          </cell>
          <cell r="L134">
            <v>0</v>
          </cell>
          <cell r="M134">
            <v>245.58</v>
          </cell>
          <cell r="N134">
            <v>0</v>
          </cell>
          <cell r="O134">
            <v>0</v>
          </cell>
          <cell r="P134">
            <v>154</v>
          </cell>
          <cell r="Q134">
            <v>0</v>
          </cell>
          <cell r="R134">
            <v>0</v>
          </cell>
          <cell r="S134">
            <v>399.58</v>
          </cell>
          <cell r="T134">
            <v>1456</v>
          </cell>
          <cell r="U134">
            <v>27.4437</v>
          </cell>
          <cell r="V134">
            <v>582.4</v>
          </cell>
          <cell r="W134">
            <v>68.609200000000001</v>
          </cell>
          <cell r="X134">
            <v>3979</v>
          </cell>
          <cell r="Y134">
            <v>3382</v>
          </cell>
          <cell r="Z134">
            <v>2982.42</v>
          </cell>
          <cell r="AA134">
            <v>88.185100000000006</v>
          </cell>
          <cell r="AB134">
            <v>3979</v>
          </cell>
          <cell r="AC134">
            <v>0</v>
          </cell>
        </row>
        <row r="135">
          <cell r="G135" t="str">
            <v>IWILEI 14</v>
          </cell>
          <cell r="H135">
            <v>0</v>
          </cell>
          <cell r="I135">
            <v>0</v>
          </cell>
          <cell r="J135">
            <v>0</v>
          </cell>
          <cell r="K135">
            <v>0</v>
          </cell>
          <cell r="L135">
            <v>0</v>
          </cell>
          <cell r="M135">
            <v>0</v>
          </cell>
          <cell r="N135">
            <v>0</v>
          </cell>
          <cell r="O135">
            <v>0</v>
          </cell>
          <cell r="P135">
            <v>0</v>
          </cell>
          <cell r="Q135">
            <v>0</v>
          </cell>
          <cell r="R135">
            <v>0</v>
          </cell>
          <cell r="S135">
            <v>0</v>
          </cell>
          <cell r="U135">
            <v>0</v>
          </cell>
          <cell r="W135">
            <v>0</v>
          </cell>
          <cell r="X135">
            <v>0</v>
          </cell>
          <cell r="Y135">
            <v>0</v>
          </cell>
          <cell r="Z135">
            <v>0</v>
          </cell>
          <cell r="AB135">
            <v>0</v>
          </cell>
        </row>
        <row r="136">
          <cell r="G136" t="str">
            <v>IWILEI 9</v>
          </cell>
          <cell r="H136">
            <v>0</v>
          </cell>
          <cell r="I136">
            <v>0</v>
          </cell>
          <cell r="J136">
            <v>0</v>
          </cell>
          <cell r="K136">
            <v>0</v>
          </cell>
          <cell r="L136">
            <v>0</v>
          </cell>
          <cell r="M136">
            <v>0</v>
          </cell>
          <cell r="N136">
            <v>0</v>
          </cell>
          <cell r="O136">
            <v>0</v>
          </cell>
          <cell r="P136">
            <v>30</v>
          </cell>
          <cell r="Q136">
            <v>0</v>
          </cell>
          <cell r="R136">
            <v>0</v>
          </cell>
          <cell r="S136">
            <v>30</v>
          </cell>
          <cell r="U136">
            <v>3000</v>
          </cell>
          <cell r="W136">
            <v>3000</v>
          </cell>
          <cell r="X136">
            <v>4164</v>
          </cell>
          <cell r="Y136">
            <v>3539</v>
          </cell>
          <cell r="Z136">
            <v>3509</v>
          </cell>
          <cell r="AA136">
            <v>99.152299999999997</v>
          </cell>
          <cell r="AB136">
            <v>4164</v>
          </cell>
          <cell r="AC136">
            <v>0</v>
          </cell>
        </row>
        <row r="137">
          <cell r="G137" t="str">
            <v>KAALAKEI</v>
          </cell>
          <cell r="H137">
            <v>463.36</v>
          </cell>
          <cell r="I137">
            <v>267.113</v>
          </cell>
          <cell r="J137">
            <v>0</v>
          </cell>
          <cell r="K137">
            <v>580.24</v>
          </cell>
          <cell r="L137">
            <v>30.04</v>
          </cell>
          <cell r="M137">
            <v>2810.07</v>
          </cell>
          <cell r="N137">
            <v>86.86</v>
          </cell>
          <cell r="O137">
            <v>0</v>
          </cell>
          <cell r="P137">
            <v>0</v>
          </cell>
          <cell r="Q137">
            <v>0</v>
          </cell>
          <cell r="R137">
            <v>0</v>
          </cell>
          <cell r="S137">
            <v>4237.68</v>
          </cell>
          <cell r="T137">
            <v>4176</v>
          </cell>
          <cell r="U137">
            <v>101.477</v>
          </cell>
          <cell r="V137">
            <v>1827</v>
          </cell>
          <cell r="W137">
            <v>231.94800000000001</v>
          </cell>
          <cell r="X137">
            <v>5132</v>
          </cell>
          <cell r="Y137">
            <v>4362</v>
          </cell>
          <cell r="Z137">
            <v>124.31699999999999</v>
          </cell>
          <cell r="AA137">
            <v>2.85</v>
          </cell>
          <cell r="AB137">
            <v>6946</v>
          </cell>
          <cell r="AC137">
            <v>21.4</v>
          </cell>
        </row>
        <row r="138">
          <cell r="G138" t="str">
            <v>KAENA PT</v>
          </cell>
          <cell r="H138">
            <v>227.96</v>
          </cell>
          <cell r="I138">
            <v>39.6</v>
          </cell>
          <cell r="J138">
            <v>0</v>
          </cell>
          <cell r="K138">
            <v>237.07599999999999</v>
          </cell>
          <cell r="L138">
            <v>39.17</v>
          </cell>
          <cell r="M138">
            <v>1471.4</v>
          </cell>
          <cell r="N138">
            <v>31.02</v>
          </cell>
          <cell r="O138">
            <v>0</v>
          </cell>
          <cell r="P138">
            <v>0</v>
          </cell>
          <cell r="Q138">
            <v>0</v>
          </cell>
          <cell r="R138">
            <v>0</v>
          </cell>
          <cell r="S138">
            <v>2046.23</v>
          </cell>
          <cell r="T138">
            <v>3476</v>
          </cell>
          <cell r="U138">
            <v>58.8673</v>
          </cell>
          <cell r="V138">
            <v>1390.4</v>
          </cell>
          <cell r="W138">
            <v>147.16800000000001</v>
          </cell>
          <cell r="X138">
            <v>2739</v>
          </cell>
          <cell r="Y138">
            <v>2328</v>
          </cell>
          <cell r="Z138">
            <v>281.774</v>
          </cell>
          <cell r="AA138">
            <v>12.1037</v>
          </cell>
          <cell r="AB138">
            <v>4917</v>
          </cell>
          <cell r="AC138">
            <v>32.799999999999997</v>
          </cell>
        </row>
        <row r="139">
          <cell r="G139" t="str">
            <v>KAHAI</v>
          </cell>
          <cell r="H139">
            <v>111.7</v>
          </cell>
          <cell r="I139">
            <v>0</v>
          </cell>
          <cell r="J139">
            <v>50</v>
          </cell>
          <cell r="K139">
            <v>0</v>
          </cell>
          <cell r="L139">
            <v>0</v>
          </cell>
          <cell r="M139">
            <v>649.41999999999996</v>
          </cell>
          <cell r="N139">
            <v>0</v>
          </cell>
          <cell r="O139">
            <v>0</v>
          </cell>
          <cell r="P139">
            <v>1827.03</v>
          </cell>
          <cell r="Q139">
            <v>0</v>
          </cell>
          <cell r="R139">
            <v>0</v>
          </cell>
          <cell r="S139">
            <v>2638.15</v>
          </cell>
          <cell r="T139">
            <v>5258</v>
          </cell>
          <cell r="U139">
            <v>50.173999999999999</v>
          </cell>
          <cell r="V139">
            <v>2103.1999999999998</v>
          </cell>
          <cell r="W139">
            <v>125.435</v>
          </cell>
          <cell r="X139">
            <v>6866</v>
          </cell>
          <cell r="Y139">
            <v>5836</v>
          </cell>
          <cell r="Z139">
            <v>3197.85</v>
          </cell>
          <cell r="AA139">
            <v>54.795200000000001</v>
          </cell>
          <cell r="AB139">
            <v>6866</v>
          </cell>
          <cell r="AC139">
            <v>0</v>
          </cell>
        </row>
        <row r="140">
          <cell r="G140" t="str">
            <v>KAHALA</v>
          </cell>
          <cell r="H140">
            <v>141.24</v>
          </cell>
          <cell r="I140">
            <v>78.191999999999993</v>
          </cell>
          <cell r="J140">
            <v>0</v>
          </cell>
          <cell r="K140">
            <v>128.60499999999999</v>
          </cell>
          <cell r="L140">
            <v>7.6</v>
          </cell>
          <cell r="M140">
            <v>886.25</v>
          </cell>
          <cell r="N140">
            <v>87.52</v>
          </cell>
          <cell r="O140">
            <v>0</v>
          </cell>
          <cell r="P140">
            <v>0</v>
          </cell>
          <cell r="Q140">
            <v>0</v>
          </cell>
          <cell r="R140">
            <v>0</v>
          </cell>
          <cell r="S140">
            <v>1329.41</v>
          </cell>
          <cell r="T140">
            <v>1567</v>
          </cell>
          <cell r="U140">
            <v>84.837699999999998</v>
          </cell>
          <cell r="V140">
            <v>611</v>
          </cell>
          <cell r="W140">
            <v>217.57900000000001</v>
          </cell>
          <cell r="X140">
            <v>1976</v>
          </cell>
          <cell r="Y140">
            <v>1680</v>
          </cell>
          <cell r="Z140">
            <v>350.59300000000002</v>
          </cell>
          <cell r="AA140">
            <v>20.868600000000001</v>
          </cell>
          <cell r="AB140">
            <v>2120</v>
          </cell>
          <cell r="AC140">
            <v>7.6</v>
          </cell>
        </row>
        <row r="141">
          <cell r="G141" t="str">
            <v>KAHALA 3</v>
          </cell>
          <cell r="H141">
            <v>279.36</v>
          </cell>
          <cell r="I141">
            <v>119.48</v>
          </cell>
          <cell r="J141">
            <v>0</v>
          </cell>
          <cell r="K141">
            <v>274.23200000000003</v>
          </cell>
          <cell r="L141">
            <v>17.68</v>
          </cell>
          <cell r="M141">
            <v>1285.5899999999999</v>
          </cell>
          <cell r="N141">
            <v>98.201999999999998</v>
          </cell>
          <cell r="O141">
            <v>0</v>
          </cell>
          <cell r="P141">
            <v>3852.96</v>
          </cell>
          <cell r="Q141">
            <v>0</v>
          </cell>
          <cell r="R141">
            <v>0</v>
          </cell>
          <cell r="S141">
            <v>5927.5</v>
          </cell>
          <cell r="T141">
            <v>858</v>
          </cell>
          <cell r="U141">
            <v>690.851</v>
          </cell>
          <cell r="V141">
            <v>393</v>
          </cell>
          <cell r="W141">
            <v>1508.27</v>
          </cell>
          <cell r="X141">
            <v>1609</v>
          </cell>
          <cell r="Y141">
            <v>1367</v>
          </cell>
          <cell r="Z141">
            <v>-4560.5</v>
          </cell>
          <cell r="AA141">
            <v>-333.61399999999998</v>
          </cell>
          <cell r="AB141">
            <v>1609</v>
          </cell>
          <cell r="AC141">
            <v>10</v>
          </cell>
        </row>
        <row r="142">
          <cell r="G142" t="str">
            <v>KAHALA MALL</v>
          </cell>
          <cell r="H142">
            <v>60.75</v>
          </cell>
          <cell r="I142">
            <v>49.54</v>
          </cell>
          <cell r="J142">
            <v>0</v>
          </cell>
          <cell r="K142">
            <v>213.17500000000001</v>
          </cell>
          <cell r="L142">
            <v>0</v>
          </cell>
          <cell r="M142">
            <v>1430.78</v>
          </cell>
          <cell r="N142">
            <v>90.763999999999996</v>
          </cell>
          <cell r="O142">
            <v>0</v>
          </cell>
          <cell r="P142">
            <v>36</v>
          </cell>
          <cell r="Q142">
            <v>0</v>
          </cell>
          <cell r="R142">
            <v>0</v>
          </cell>
          <cell r="S142">
            <v>1881.01</v>
          </cell>
          <cell r="T142">
            <v>3505</v>
          </cell>
          <cell r="U142">
            <v>53.666400000000003</v>
          </cell>
          <cell r="V142">
            <v>1402</v>
          </cell>
          <cell r="W142">
            <v>134.166</v>
          </cell>
          <cell r="X142">
            <v>2970</v>
          </cell>
          <cell r="Y142">
            <v>2525</v>
          </cell>
          <cell r="Z142">
            <v>643.99099999999999</v>
          </cell>
          <cell r="AA142">
            <v>25.5046</v>
          </cell>
          <cell r="AB142">
            <v>6462</v>
          </cell>
          <cell r="AC142">
            <v>0</v>
          </cell>
        </row>
        <row r="143">
          <cell r="G143" t="str">
            <v>KAHALOA</v>
          </cell>
          <cell r="H143">
            <v>107.14</v>
          </cell>
          <cell r="I143">
            <v>74.209999999999994</v>
          </cell>
          <cell r="J143">
            <v>0</v>
          </cell>
          <cell r="K143">
            <v>235.578</v>
          </cell>
          <cell r="L143">
            <v>0</v>
          </cell>
          <cell r="M143">
            <v>896.33</v>
          </cell>
          <cell r="N143">
            <v>53.32</v>
          </cell>
          <cell r="O143">
            <v>0</v>
          </cell>
          <cell r="P143">
            <v>0</v>
          </cell>
          <cell r="Q143">
            <v>0</v>
          </cell>
          <cell r="R143">
            <v>0</v>
          </cell>
          <cell r="S143">
            <v>1366.58</v>
          </cell>
          <cell r="T143">
            <v>965</v>
          </cell>
          <cell r="U143">
            <v>141.614</v>
          </cell>
          <cell r="V143">
            <v>72</v>
          </cell>
          <cell r="W143">
            <v>1898.02</v>
          </cell>
          <cell r="X143">
            <v>1407</v>
          </cell>
          <cell r="Y143">
            <v>1196</v>
          </cell>
          <cell r="Z143">
            <v>-170.578</v>
          </cell>
          <cell r="AA143">
            <v>-14.2624</v>
          </cell>
          <cell r="AB143">
            <v>2133</v>
          </cell>
          <cell r="AC143">
            <v>0</v>
          </cell>
        </row>
        <row r="144">
          <cell r="G144" t="str">
            <v>KAHE</v>
          </cell>
          <cell r="H144">
            <v>471.4</v>
          </cell>
          <cell r="I144">
            <v>118.5</v>
          </cell>
          <cell r="J144">
            <v>0</v>
          </cell>
          <cell r="K144">
            <v>128.679</v>
          </cell>
          <cell r="L144">
            <v>217.97</v>
          </cell>
          <cell r="M144">
            <v>1820.45</v>
          </cell>
          <cell r="N144">
            <v>78.36</v>
          </cell>
          <cell r="O144">
            <v>0</v>
          </cell>
          <cell r="P144">
            <v>0</v>
          </cell>
          <cell r="Q144">
            <v>0</v>
          </cell>
          <cell r="R144">
            <v>0</v>
          </cell>
          <cell r="S144">
            <v>2835.36</v>
          </cell>
          <cell r="T144">
            <v>3818</v>
          </cell>
          <cell r="U144">
            <v>74.262900000000002</v>
          </cell>
          <cell r="V144">
            <v>1527.2</v>
          </cell>
          <cell r="W144">
            <v>185.65700000000001</v>
          </cell>
          <cell r="X144">
            <v>5684</v>
          </cell>
          <cell r="Y144">
            <v>4831</v>
          </cell>
          <cell r="Z144">
            <v>1995.64</v>
          </cell>
          <cell r="AA144">
            <v>41.309100000000001</v>
          </cell>
          <cell r="AB144">
            <v>5684</v>
          </cell>
          <cell r="AC144">
            <v>172.8</v>
          </cell>
        </row>
        <row r="145">
          <cell r="G145" t="str">
            <v>KAHE-MIKILUA</v>
          </cell>
          <cell r="H145">
            <v>0</v>
          </cell>
          <cell r="I145">
            <v>0</v>
          </cell>
          <cell r="J145">
            <v>0</v>
          </cell>
          <cell r="K145">
            <v>0</v>
          </cell>
          <cell r="L145">
            <v>0</v>
          </cell>
          <cell r="M145">
            <v>0</v>
          </cell>
          <cell r="N145">
            <v>0</v>
          </cell>
          <cell r="O145">
            <v>0</v>
          </cell>
          <cell r="P145">
            <v>0</v>
          </cell>
          <cell r="Q145">
            <v>0</v>
          </cell>
          <cell r="R145">
            <v>0</v>
          </cell>
          <cell r="S145">
            <v>0</v>
          </cell>
          <cell r="U145">
            <v>0</v>
          </cell>
          <cell r="W145">
            <v>0</v>
          </cell>
          <cell r="X145">
            <v>0</v>
          </cell>
          <cell r="Y145">
            <v>0</v>
          </cell>
          <cell r="Z145">
            <v>0</v>
          </cell>
          <cell r="AB145">
            <v>0</v>
          </cell>
        </row>
        <row r="146">
          <cell r="G146" t="str">
            <v>KAHE-PERMANENTE</v>
          </cell>
          <cell r="H146">
            <v>0</v>
          </cell>
          <cell r="I146">
            <v>0</v>
          </cell>
          <cell r="J146">
            <v>0</v>
          </cell>
          <cell r="K146">
            <v>0</v>
          </cell>
          <cell r="L146">
            <v>0</v>
          </cell>
          <cell r="M146">
            <v>0</v>
          </cell>
          <cell r="N146">
            <v>0</v>
          </cell>
          <cell r="O146">
            <v>0</v>
          </cell>
          <cell r="P146">
            <v>0</v>
          </cell>
          <cell r="Q146">
            <v>0</v>
          </cell>
          <cell r="R146">
            <v>0</v>
          </cell>
          <cell r="S146">
            <v>0</v>
          </cell>
          <cell r="U146">
            <v>0</v>
          </cell>
          <cell r="W146">
            <v>0</v>
          </cell>
          <cell r="X146">
            <v>0</v>
          </cell>
          <cell r="Y146">
            <v>0</v>
          </cell>
          <cell r="Z146">
            <v>0</v>
          </cell>
          <cell r="AB146">
            <v>0</v>
          </cell>
        </row>
        <row r="147">
          <cell r="G147" t="str">
            <v>KAHE-STANDARD OIL 2</v>
          </cell>
          <cell r="H147">
            <v>0</v>
          </cell>
          <cell r="I147">
            <v>0</v>
          </cell>
          <cell r="J147">
            <v>0</v>
          </cell>
          <cell r="K147">
            <v>0</v>
          </cell>
          <cell r="L147">
            <v>0</v>
          </cell>
          <cell r="M147">
            <v>0</v>
          </cell>
          <cell r="N147">
            <v>0</v>
          </cell>
          <cell r="O147">
            <v>0</v>
          </cell>
          <cell r="P147">
            <v>622.67999999999995</v>
          </cell>
          <cell r="Q147">
            <v>0</v>
          </cell>
          <cell r="R147">
            <v>0</v>
          </cell>
          <cell r="S147">
            <v>622.67999999999995</v>
          </cell>
          <cell r="U147">
            <v>62268</v>
          </cell>
          <cell r="W147">
            <v>62268</v>
          </cell>
          <cell r="X147">
            <v>0</v>
          </cell>
          <cell r="Y147">
            <v>0</v>
          </cell>
          <cell r="Z147">
            <v>-622.67999999999995</v>
          </cell>
          <cell r="AB147">
            <v>0</v>
          </cell>
          <cell r="AC147">
            <v>0</v>
          </cell>
        </row>
        <row r="148">
          <cell r="G148" t="str">
            <v>KAHUKU</v>
          </cell>
          <cell r="H148">
            <v>130.34</v>
          </cell>
          <cell r="I148">
            <v>88.4</v>
          </cell>
          <cell r="J148">
            <v>0</v>
          </cell>
          <cell r="K148">
            <v>167.66</v>
          </cell>
          <cell r="L148">
            <v>193.4</v>
          </cell>
          <cell r="M148">
            <v>1261.8</v>
          </cell>
          <cell r="N148">
            <v>49.28</v>
          </cell>
          <cell r="O148">
            <v>0</v>
          </cell>
          <cell r="P148">
            <v>0</v>
          </cell>
          <cell r="Q148">
            <v>0</v>
          </cell>
          <cell r="R148">
            <v>0</v>
          </cell>
          <cell r="S148">
            <v>1890.88</v>
          </cell>
          <cell r="T148">
            <v>3355</v>
          </cell>
          <cell r="U148">
            <v>56.360100000000003</v>
          </cell>
          <cell r="V148">
            <v>1283</v>
          </cell>
          <cell r="W148">
            <v>147.38</v>
          </cell>
          <cell r="X148">
            <v>2422</v>
          </cell>
          <cell r="Y148">
            <v>2059</v>
          </cell>
          <cell r="Z148">
            <v>168.12</v>
          </cell>
          <cell r="AA148">
            <v>8.1651299999999996</v>
          </cell>
          <cell r="AB148">
            <v>5501</v>
          </cell>
          <cell r="AC148">
            <v>147.4</v>
          </cell>
        </row>
        <row r="149">
          <cell r="G149" t="str">
            <v>KAI-HARDING</v>
          </cell>
          <cell r="H149">
            <v>78.680000000000007</v>
          </cell>
          <cell r="I149">
            <v>5.5</v>
          </cell>
          <cell r="J149">
            <v>0</v>
          </cell>
          <cell r="K149">
            <v>22.76</v>
          </cell>
          <cell r="L149">
            <v>7.6</v>
          </cell>
          <cell r="M149">
            <v>277.27</v>
          </cell>
          <cell r="N149">
            <v>0</v>
          </cell>
          <cell r="O149">
            <v>0</v>
          </cell>
          <cell r="P149">
            <v>0</v>
          </cell>
          <cell r="Q149">
            <v>0</v>
          </cell>
          <cell r="R149">
            <v>0</v>
          </cell>
          <cell r="S149">
            <v>391.81</v>
          </cell>
          <cell r="T149">
            <v>231</v>
          </cell>
          <cell r="U149">
            <v>169.61500000000001</v>
          </cell>
          <cell r="V149">
            <v>87</v>
          </cell>
          <cell r="W149">
            <v>450.35599999999999</v>
          </cell>
          <cell r="X149">
            <v>583</v>
          </cell>
          <cell r="Y149">
            <v>542</v>
          </cell>
          <cell r="Z149">
            <v>150.19</v>
          </cell>
          <cell r="AA149">
            <v>27.7103</v>
          </cell>
          <cell r="AB149">
            <v>471</v>
          </cell>
          <cell r="AC149">
            <v>7.6</v>
          </cell>
        </row>
        <row r="150">
          <cell r="G150" t="str">
            <v>KAI-KAIMUKI</v>
          </cell>
          <cell r="H150">
            <v>91.45</v>
          </cell>
          <cell r="I150">
            <v>98.245000000000005</v>
          </cell>
          <cell r="J150">
            <v>0</v>
          </cell>
          <cell r="K150">
            <v>82.05</v>
          </cell>
          <cell r="L150">
            <v>26.3</v>
          </cell>
          <cell r="M150">
            <v>518.83000000000004</v>
          </cell>
          <cell r="N150">
            <v>0</v>
          </cell>
          <cell r="O150">
            <v>0</v>
          </cell>
          <cell r="P150">
            <v>0</v>
          </cell>
          <cell r="Q150">
            <v>0</v>
          </cell>
          <cell r="R150">
            <v>0</v>
          </cell>
          <cell r="S150">
            <v>816.875</v>
          </cell>
          <cell r="T150">
            <v>854</v>
          </cell>
          <cell r="U150">
            <v>95.652799999999999</v>
          </cell>
          <cell r="V150">
            <v>341.6</v>
          </cell>
          <cell r="W150">
            <v>239.13200000000001</v>
          </cell>
          <cell r="X150">
            <v>1162</v>
          </cell>
          <cell r="Y150">
            <v>988</v>
          </cell>
          <cell r="Z150">
            <v>171.125</v>
          </cell>
          <cell r="AA150">
            <v>17.3203</v>
          </cell>
          <cell r="AB150">
            <v>1163</v>
          </cell>
          <cell r="AC150">
            <v>17.600000000000001</v>
          </cell>
        </row>
        <row r="151">
          <cell r="G151" t="str">
            <v>KAI-WAIALAE</v>
          </cell>
          <cell r="H151">
            <v>132.26</v>
          </cell>
          <cell r="I151">
            <v>7.6</v>
          </cell>
          <cell r="J151">
            <v>0</v>
          </cell>
          <cell r="K151">
            <v>226.58</v>
          </cell>
          <cell r="L151">
            <v>26.68</v>
          </cell>
          <cell r="M151">
            <v>731.68</v>
          </cell>
          <cell r="N151">
            <v>26.44</v>
          </cell>
          <cell r="O151">
            <v>0</v>
          </cell>
          <cell r="P151">
            <v>17.260000000000002</v>
          </cell>
          <cell r="Q151">
            <v>0</v>
          </cell>
          <cell r="R151">
            <v>0</v>
          </cell>
          <cell r="S151">
            <v>1168.5</v>
          </cell>
          <cell r="T151">
            <v>798</v>
          </cell>
          <cell r="U151">
            <v>146.429</v>
          </cell>
          <cell r="V151">
            <v>189</v>
          </cell>
          <cell r="W151">
            <v>618.25400000000002</v>
          </cell>
          <cell r="X151">
            <v>1659</v>
          </cell>
          <cell r="Y151">
            <v>1410</v>
          </cell>
          <cell r="Z151">
            <v>241.5</v>
          </cell>
          <cell r="AA151">
            <v>17.127700000000001</v>
          </cell>
          <cell r="AB151">
            <v>1646</v>
          </cell>
          <cell r="AC151">
            <v>21.4</v>
          </cell>
        </row>
        <row r="152">
          <cell r="G152" t="str">
            <v>KAI-WILHELMINA</v>
          </cell>
          <cell r="H152">
            <v>86.86</v>
          </cell>
          <cell r="I152">
            <v>17.440000000000001</v>
          </cell>
          <cell r="J152">
            <v>0</v>
          </cell>
          <cell r="K152">
            <v>39.08</v>
          </cell>
          <cell r="L152">
            <v>7.6</v>
          </cell>
          <cell r="M152">
            <v>322.49</v>
          </cell>
          <cell r="N152">
            <v>18.309999999999999</v>
          </cell>
          <cell r="O152">
            <v>0</v>
          </cell>
          <cell r="P152">
            <v>129.6</v>
          </cell>
          <cell r="Q152">
            <v>0</v>
          </cell>
          <cell r="R152">
            <v>0</v>
          </cell>
          <cell r="S152">
            <v>621.38</v>
          </cell>
          <cell r="T152">
            <v>1495</v>
          </cell>
          <cell r="U152">
            <v>41.563899999999997</v>
          </cell>
          <cell r="V152">
            <v>598</v>
          </cell>
          <cell r="W152">
            <v>103.91</v>
          </cell>
          <cell r="X152">
            <v>930</v>
          </cell>
          <cell r="Y152">
            <v>791</v>
          </cell>
          <cell r="Z152">
            <v>169.62</v>
          </cell>
          <cell r="AA152">
            <v>21.4437</v>
          </cell>
          <cell r="AB152">
            <v>1496</v>
          </cell>
          <cell r="AC152">
            <v>5</v>
          </cell>
        </row>
        <row r="153">
          <cell r="G153" t="str">
            <v>KAILUA 1</v>
          </cell>
          <cell r="H153">
            <v>137.51</v>
          </cell>
          <cell r="I153">
            <v>72.283000000000001</v>
          </cell>
          <cell r="J153">
            <v>0</v>
          </cell>
          <cell r="K153">
            <v>336.00700000000001</v>
          </cell>
          <cell r="L153">
            <v>66.16</v>
          </cell>
          <cell r="M153">
            <v>1812.27</v>
          </cell>
          <cell r="N153">
            <v>65.930000000000007</v>
          </cell>
          <cell r="O153">
            <v>0</v>
          </cell>
          <cell r="P153">
            <v>0</v>
          </cell>
          <cell r="Q153">
            <v>0</v>
          </cell>
          <cell r="R153">
            <v>0</v>
          </cell>
          <cell r="S153">
            <v>2490.16</v>
          </cell>
          <cell r="T153">
            <v>3415</v>
          </cell>
          <cell r="U153">
            <v>72.918300000000002</v>
          </cell>
          <cell r="V153">
            <v>1366</v>
          </cell>
          <cell r="W153">
            <v>182.29599999999999</v>
          </cell>
          <cell r="X153">
            <v>3746</v>
          </cell>
          <cell r="Y153">
            <v>3184</v>
          </cell>
          <cell r="Z153">
            <v>693.84</v>
          </cell>
          <cell r="AA153">
            <v>21.791499999999999</v>
          </cell>
          <cell r="AB153">
            <v>3746</v>
          </cell>
          <cell r="AC153">
            <v>47.8</v>
          </cell>
        </row>
        <row r="154">
          <cell r="G154" t="str">
            <v>KAILUA 2</v>
          </cell>
          <cell r="H154">
            <v>464.07</v>
          </cell>
          <cell r="I154">
            <v>230.935</v>
          </cell>
          <cell r="J154">
            <v>0</v>
          </cell>
          <cell r="K154">
            <v>255.96600000000001</v>
          </cell>
          <cell r="L154">
            <v>85.474999999999994</v>
          </cell>
          <cell r="M154">
            <v>2408.54</v>
          </cell>
          <cell r="N154">
            <v>32.299999999999997</v>
          </cell>
          <cell r="O154">
            <v>0</v>
          </cell>
          <cell r="P154">
            <v>36</v>
          </cell>
          <cell r="Q154">
            <v>0</v>
          </cell>
          <cell r="R154">
            <v>0</v>
          </cell>
          <cell r="S154">
            <v>3513.29</v>
          </cell>
          <cell r="T154">
            <v>4257</v>
          </cell>
          <cell r="U154">
            <v>82.529600000000002</v>
          </cell>
          <cell r="V154">
            <v>1702.8</v>
          </cell>
          <cell r="W154">
            <v>206.32400000000001</v>
          </cell>
          <cell r="X154">
            <v>7039</v>
          </cell>
          <cell r="Y154">
            <v>5983</v>
          </cell>
          <cell r="Z154">
            <v>2469.71</v>
          </cell>
          <cell r="AA154">
            <v>41.2789</v>
          </cell>
          <cell r="AB154">
            <v>7039</v>
          </cell>
          <cell r="AC154">
            <v>63</v>
          </cell>
        </row>
        <row r="155">
          <cell r="G155" t="str">
            <v>KAILUA HTS</v>
          </cell>
          <cell r="H155">
            <v>462.15</v>
          </cell>
          <cell r="I155">
            <v>188.44</v>
          </cell>
          <cell r="J155">
            <v>0</v>
          </cell>
          <cell r="K155">
            <v>845.12199999999996</v>
          </cell>
          <cell r="L155">
            <v>113.38</v>
          </cell>
          <cell r="M155">
            <v>3112.37</v>
          </cell>
          <cell r="N155">
            <v>116.97499999999999</v>
          </cell>
          <cell r="O155">
            <v>0</v>
          </cell>
          <cell r="P155">
            <v>0</v>
          </cell>
          <cell r="Q155">
            <v>0</v>
          </cell>
          <cell r="R155">
            <v>0</v>
          </cell>
          <cell r="S155">
            <v>4838.4399999999996</v>
          </cell>
          <cell r="T155">
            <v>4177</v>
          </cell>
          <cell r="U155">
            <v>115.83499999999999</v>
          </cell>
          <cell r="V155">
            <v>1810</v>
          </cell>
          <cell r="W155">
            <v>267.31700000000001</v>
          </cell>
          <cell r="X155">
            <v>5755</v>
          </cell>
          <cell r="Y155">
            <v>4892</v>
          </cell>
          <cell r="Z155">
            <v>53.563000000000002</v>
          </cell>
          <cell r="AA155">
            <v>1.09491</v>
          </cell>
          <cell r="AB155">
            <v>5755</v>
          </cell>
          <cell r="AC155">
            <v>83</v>
          </cell>
        </row>
        <row r="156">
          <cell r="G156" t="str">
            <v>KAINALU</v>
          </cell>
          <cell r="H156">
            <v>138.46</v>
          </cell>
          <cell r="I156">
            <v>157.41999999999999</v>
          </cell>
          <cell r="J156">
            <v>0</v>
          </cell>
          <cell r="K156">
            <v>220.74</v>
          </cell>
          <cell r="L156">
            <v>7.6</v>
          </cell>
          <cell r="M156">
            <v>1223.43</v>
          </cell>
          <cell r="N156">
            <v>74.66</v>
          </cell>
          <cell r="O156">
            <v>0</v>
          </cell>
          <cell r="P156">
            <v>0</v>
          </cell>
          <cell r="Q156">
            <v>0</v>
          </cell>
          <cell r="R156">
            <v>0</v>
          </cell>
          <cell r="S156">
            <v>1822.31</v>
          </cell>
          <cell r="T156">
            <v>1397</v>
          </cell>
          <cell r="U156">
            <v>130.44499999999999</v>
          </cell>
          <cell r="V156">
            <v>558.79999999999995</v>
          </cell>
          <cell r="W156">
            <v>326.11099999999999</v>
          </cell>
          <cell r="X156">
            <v>1047</v>
          </cell>
          <cell r="Y156">
            <v>890</v>
          </cell>
          <cell r="Z156">
            <v>-932.31</v>
          </cell>
          <cell r="AA156">
            <v>-104.754</v>
          </cell>
          <cell r="AB156">
            <v>2357</v>
          </cell>
          <cell r="AC156">
            <v>7.6</v>
          </cell>
        </row>
        <row r="157">
          <cell r="G157" t="str">
            <v>KAKAAKO 5</v>
          </cell>
          <cell r="H157">
            <v>34.4</v>
          </cell>
          <cell r="I157">
            <v>0</v>
          </cell>
          <cell r="J157">
            <v>0</v>
          </cell>
          <cell r="K157">
            <v>0</v>
          </cell>
          <cell r="L157">
            <v>0</v>
          </cell>
          <cell r="M157">
            <v>6.37</v>
          </cell>
          <cell r="N157">
            <v>0</v>
          </cell>
          <cell r="O157">
            <v>0</v>
          </cell>
          <cell r="P157">
            <v>0</v>
          </cell>
          <cell r="Q157">
            <v>0</v>
          </cell>
          <cell r="R157">
            <v>0</v>
          </cell>
          <cell r="S157">
            <v>40.770000000000003</v>
          </cell>
          <cell r="T157">
            <v>654</v>
          </cell>
          <cell r="U157">
            <v>6.2339500000000001</v>
          </cell>
          <cell r="V157">
            <v>261.60000000000002</v>
          </cell>
          <cell r="W157">
            <v>15.584899999999999</v>
          </cell>
          <cell r="X157">
            <v>823</v>
          </cell>
          <cell r="Y157">
            <v>700</v>
          </cell>
          <cell r="Z157">
            <v>659.23</v>
          </cell>
          <cell r="AA157">
            <v>94.175700000000006</v>
          </cell>
          <cell r="AB157">
            <v>430</v>
          </cell>
          <cell r="AC157">
            <v>0</v>
          </cell>
        </row>
        <row r="158">
          <cell r="G158" t="str">
            <v>KAKAAKO 6</v>
          </cell>
          <cell r="H158">
            <v>0</v>
          </cell>
          <cell r="I158">
            <v>0</v>
          </cell>
          <cell r="J158">
            <v>0</v>
          </cell>
          <cell r="K158">
            <v>0</v>
          </cell>
          <cell r="L158">
            <v>0</v>
          </cell>
          <cell r="M158">
            <v>0</v>
          </cell>
          <cell r="N158">
            <v>0</v>
          </cell>
          <cell r="O158">
            <v>0</v>
          </cell>
          <cell r="P158">
            <v>0</v>
          </cell>
          <cell r="Q158">
            <v>0</v>
          </cell>
          <cell r="R158">
            <v>0</v>
          </cell>
          <cell r="S158">
            <v>0</v>
          </cell>
          <cell r="T158">
            <v>2724</v>
          </cell>
          <cell r="U158">
            <v>0</v>
          </cell>
          <cell r="V158">
            <v>1089.5999999999999</v>
          </cell>
          <cell r="W158">
            <v>0</v>
          </cell>
          <cell r="X158">
            <v>1646</v>
          </cell>
          <cell r="Y158">
            <v>1399</v>
          </cell>
          <cell r="Z158">
            <v>1399</v>
          </cell>
          <cell r="AA158">
            <v>100</v>
          </cell>
          <cell r="AB158">
            <v>2006</v>
          </cell>
        </row>
        <row r="159">
          <cell r="G159" t="str">
            <v>KAKAAKO 8</v>
          </cell>
          <cell r="H159">
            <v>100</v>
          </cell>
          <cell r="I159">
            <v>0</v>
          </cell>
          <cell r="J159">
            <v>0</v>
          </cell>
          <cell r="K159">
            <v>0</v>
          </cell>
          <cell r="L159">
            <v>0</v>
          </cell>
          <cell r="M159">
            <v>230.13</v>
          </cell>
          <cell r="N159">
            <v>0</v>
          </cell>
          <cell r="O159">
            <v>0</v>
          </cell>
          <cell r="P159">
            <v>420</v>
          </cell>
          <cell r="Q159">
            <v>0</v>
          </cell>
          <cell r="R159">
            <v>0</v>
          </cell>
          <cell r="S159">
            <v>750.13</v>
          </cell>
          <cell r="T159">
            <v>3083</v>
          </cell>
          <cell r="U159">
            <v>24.331199999999999</v>
          </cell>
          <cell r="V159">
            <v>462.45</v>
          </cell>
          <cell r="W159">
            <v>162.208</v>
          </cell>
          <cell r="X159">
            <v>3781</v>
          </cell>
          <cell r="Y159">
            <v>3214</v>
          </cell>
          <cell r="Z159">
            <v>2463.87</v>
          </cell>
          <cell r="AA159">
            <v>76.660499999999999</v>
          </cell>
          <cell r="AB159">
            <v>4969</v>
          </cell>
          <cell r="AC159">
            <v>0</v>
          </cell>
        </row>
        <row r="160">
          <cell r="G160" t="str">
            <v>KAKAAKO 9</v>
          </cell>
          <cell r="H160">
            <v>0</v>
          </cell>
          <cell r="I160">
            <v>0</v>
          </cell>
          <cell r="J160">
            <v>0</v>
          </cell>
          <cell r="K160">
            <v>0</v>
          </cell>
          <cell r="L160">
            <v>0</v>
          </cell>
          <cell r="M160">
            <v>293.92</v>
          </cell>
          <cell r="N160">
            <v>0</v>
          </cell>
          <cell r="O160">
            <v>0</v>
          </cell>
          <cell r="P160">
            <v>162.84</v>
          </cell>
          <cell r="Q160">
            <v>0</v>
          </cell>
          <cell r="R160">
            <v>0</v>
          </cell>
          <cell r="S160">
            <v>456.76</v>
          </cell>
          <cell r="T160">
            <v>5199</v>
          </cell>
          <cell r="U160">
            <v>8.7855399999999992</v>
          </cell>
          <cell r="V160">
            <v>779.85</v>
          </cell>
          <cell r="W160">
            <v>58.5702</v>
          </cell>
          <cell r="X160">
            <v>7502</v>
          </cell>
          <cell r="Y160">
            <v>6377</v>
          </cell>
          <cell r="Z160">
            <v>5920.24</v>
          </cell>
          <cell r="AA160">
            <v>92.837400000000002</v>
          </cell>
          <cell r="AB160">
            <v>8943</v>
          </cell>
          <cell r="AC160">
            <v>0</v>
          </cell>
        </row>
        <row r="161">
          <cell r="G161" t="str">
            <v>KALAHEO</v>
          </cell>
          <cell r="H161">
            <v>75.790000000000006</v>
          </cell>
          <cell r="I161">
            <v>60.66</v>
          </cell>
          <cell r="J161">
            <v>0</v>
          </cell>
          <cell r="K161">
            <v>249.98099999999999</v>
          </cell>
          <cell r="L161">
            <v>7.6</v>
          </cell>
          <cell r="M161">
            <v>842.05</v>
          </cell>
          <cell r="N161">
            <v>14.97</v>
          </cell>
          <cell r="O161">
            <v>0</v>
          </cell>
          <cell r="P161">
            <v>0</v>
          </cell>
          <cell r="Q161">
            <v>0</v>
          </cell>
          <cell r="R161">
            <v>0</v>
          </cell>
          <cell r="S161">
            <v>1251.05</v>
          </cell>
          <cell r="T161">
            <v>1713</v>
          </cell>
          <cell r="U161">
            <v>73.032799999999995</v>
          </cell>
          <cell r="V161">
            <v>685.2</v>
          </cell>
          <cell r="W161">
            <v>182.58199999999999</v>
          </cell>
          <cell r="X161">
            <v>1462</v>
          </cell>
          <cell r="Y161">
            <v>1242</v>
          </cell>
          <cell r="Z161">
            <v>-9.0510300000000008</v>
          </cell>
          <cell r="AA161">
            <v>-0.728746</v>
          </cell>
          <cell r="AB161">
            <v>2757</v>
          </cell>
          <cell r="AC161">
            <v>7.6</v>
          </cell>
        </row>
        <row r="162">
          <cell r="G162" t="str">
            <v>KALAHEO 1</v>
          </cell>
          <cell r="H162">
            <v>0</v>
          </cell>
          <cell r="I162">
            <v>0</v>
          </cell>
          <cell r="J162">
            <v>0</v>
          </cell>
          <cell r="K162">
            <v>0</v>
          </cell>
          <cell r="L162">
            <v>0</v>
          </cell>
          <cell r="M162">
            <v>0</v>
          </cell>
          <cell r="N162">
            <v>0</v>
          </cell>
          <cell r="O162">
            <v>0</v>
          </cell>
          <cell r="P162">
            <v>241</v>
          </cell>
          <cell r="Q162">
            <v>0</v>
          </cell>
          <cell r="R162">
            <v>0</v>
          </cell>
          <cell r="S162">
            <v>241</v>
          </cell>
          <cell r="T162">
            <v>1433</v>
          </cell>
          <cell r="U162">
            <v>16.817900000000002</v>
          </cell>
          <cell r="V162">
            <v>214.95</v>
          </cell>
          <cell r="W162">
            <v>112.119</v>
          </cell>
          <cell r="X162">
            <v>2344</v>
          </cell>
          <cell r="Y162">
            <v>1992</v>
          </cell>
          <cell r="Z162">
            <v>1751</v>
          </cell>
          <cell r="AA162">
            <v>87.901600000000002</v>
          </cell>
          <cell r="AB162">
            <v>2344</v>
          </cell>
          <cell r="AC162">
            <v>0</v>
          </cell>
        </row>
        <row r="163">
          <cell r="G163" t="str">
            <v>KALAHEO 2</v>
          </cell>
          <cell r="H163">
            <v>0</v>
          </cell>
          <cell r="I163">
            <v>0</v>
          </cell>
          <cell r="J163">
            <v>0</v>
          </cell>
          <cell r="K163">
            <v>0</v>
          </cell>
          <cell r="L163">
            <v>0</v>
          </cell>
          <cell r="M163">
            <v>0</v>
          </cell>
          <cell r="N163">
            <v>0</v>
          </cell>
          <cell r="O163">
            <v>0</v>
          </cell>
          <cell r="P163">
            <v>0</v>
          </cell>
          <cell r="Q163">
            <v>0</v>
          </cell>
          <cell r="R163">
            <v>0</v>
          </cell>
          <cell r="S163">
            <v>0</v>
          </cell>
          <cell r="T163">
            <v>0</v>
          </cell>
          <cell r="V163">
            <v>0</v>
          </cell>
          <cell r="X163">
            <v>0</v>
          </cell>
          <cell r="Y163">
            <v>0</v>
          </cell>
          <cell r="Z163">
            <v>0</v>
          </cell>
          <cell r="AB163">
            <v>0</v>
          </cell>
        </row>
        <row r="164">
          <cell r="G164" t="str">
            <v>KALAKAUA</v>
          </cell>
          <cell r="H164">
            <v>0</v>
          </cell>
          <cell r="I164">
            <v>0</v>
          </cell>
          <cell r="J164">
            <v>0</v>
          </cell>
          <cell r="K164">
            <v>0</v>
          </cell>
          <cell r="L164">
            <v>0</v>
          </cell>
          <cell r="M164">
            <v>0</v>
          </cell>
          <cell r="N164">
            <v>0</v>
          </cell>
          <cell r="O164">
            <v>0</v>
          </cell>
          <cell r="P164">
            <v>0</v>
          </cell>
          <cell r="Q164">
            <v>0</v>
          </cell>
          <cell r="R164">
            <v>0</v>
          </cell>
          <cell r="S164">
            <v>0</v>
          </cell>
          <cell r="T164">
            <v>3653</v>
          </cell>
          <cell r="U164">
            <v>0</v>
          </cell>
          <cell r="V164">
            <v>1461.2</v>
          </cell>
          <cell r="W164">
            <v>0</v>
          </cell>
          <cell r="X164">
            <v>4831</v>
          </cell>
          <cell r="Y164">
            <v>4107</v>
          </cell>
          <cell r="Z164">
            <v>4107</v>
          </cell>
          <cell r="AA164">
            <v>100</v>
          </cell>
          <cell r="AB164">
            <v>4831</v>
          </cell>
        </row>
        <row r="165">
          <cell r="G165" t="str">
            <v>KALAMA</v>
          </cell>
          <cell r="H165">
            <v>121.06</v>
          </cell>
          <cell r="I165">
            <v>3.36</v>
          </cell>
          <cell r="J165">
            <v>0</v>
          </cell>
          <cell r="K165">
            <v>127.96599999999999</v>
          </cell>
          <cell r="L165">
            <v>45.12</v>
          </cell>
          <cell r="M165">
            <v>609.13</v>
          </cell>
          <cell r="N165">
            <v>43.45</v>
          </cell>
          <cell r="O165">
            <v>0</v>
          </cell>
          <cell r="P165">
            <v>0</v>
          </cell>
          <cell r="Q165">
            <v>0</v>
          </cell>
          <cell r="R165">
            <v>0</v>
          </cell>
          <cell r="S165">
            <v>950.08600000000001</v>
          </cell>
          <cell r="T165">
            <v>1049</v>
          </cell>
          <cell r="U165">
            <v>90.570599999999999</v>
          </cell>
          <cell r="V165">
            <v>419.6</v>
          </cell>
          <cell r="W165">
            <v>226.42699999999999</v>
          </cell>
          <cell r="X165">
            <v>1277</v>
          </cell>
          <cell r="Y165">
            <v>1086</v>
          </cell>
          <cell r="Z165">
            <v>135.91399999999999</v>
          </cell>
          <cell r="AA165">
            <v>12.5151</v>
          </cell>
          <cell r="AB165">
            <v>1435</v>
          </cell>
          <cell r="AC165">
            <v>22.6</v>
          </cell>
        </row>
        <row r="166">
          <cell r="G166" t="str">
            <v>KALIA</v>
          </cell>
          <cell r="H166">
            <v>0</v>
          </cell>
          <cell r="I166">
            <v>0</v>
          </cell>
          <cell r="J166">
            <v>0</v>
          </cell>
          <cell r="K166">
            <v>0</v>
          </cell>
          <cell r="L166">
            <v>0</v>
          </cell>
          <cell r="M166">
            <v>0</v>
          </cell>
          <cell r="N166">
            <v>0</v>
          </cell>
          <cell r="O166">
            <v>0</v>
          </cell>
          <cell r="P166">
            <v>0</v>
          </cell>
          <cell r="Q166">
            <v>0</v>
          </cell>
          <cell r="R166">
            <v>0</v>
          </cell>
          <cell r="S166">
            <v>0</v>
          </cell>
          <cell r="T166">
            <v>5489</v>
          </cell>
          <cell r="U166">
            <v>0</v>
          </cell>
          <cell r="V166">
            <v>2195.6</v>
          </cell>
          <cell r="W166">
            <v>0</v>
          </cell>
          <cell r="X166">
            <v>5654</v>
          </cell>
          <cell r="Y166">
            <v>4806</v>
          </cell>
          <cell r="Z166">
            <v>4806</v>
          </cell>
          <cell r="AA166">
            <v>100</v>
          </cell>
          <cell r="AB166">
            <v>6644</v>
          </cell>
        </row>
        <row r="167">
          <cell r="G167" t="str">
            <v>KALIHI</v>
          </cell>
          <cell r="H167">
            <v>0</v>
          </cell>
          <cell r="I167">
            <v>0</v>
          </cell>
          <cell r="J167">
            <v>0</v>
          </cell>
          <cell r="K167">
            <v>0</v>
          </cell>
          <cell r="L167">
            <v>0</v>
          </cell>
          <cell r="M167">
            <v>0</v>
          </cell>
          <cell r="N167">
            <v>0</v>
          </cell>
          <cell r="O167">
            <v>0</v>
          </cell>
          <cell r="P167">
            <v>100</v>
          </cell>
          <cell r="Q167">
            <v>0</v>
          </cell>
          <cell r="R167">
            <v>0</v>
          </cell>
          <cell r="S167">
            <v>100</v>
          </cell>
          <cell r="T167">
            <v>2867</v>
          </cell>
          <cell r="U167">
            <v>3.4879699999999998</v>
          </cell>
          <cell r="V167">
            <v>1146.8</v>
          </cell>
          <cell r="W167">
            <v>8.7199200000000001</v>
          </cell>
          <cell r="X167">
            <v>5187</v>
          </cell>
          <cell r="Y167">
            <v>4409</v>
          </cell>
          <cell r="Z167">
            <v>4309</v>
          </cell>
          <cell r="AA167">
            <v>97.731899999999996</v>
          </cell>
          <cell r="AB167">
            <v>5187</v>
          </cell>
          <cell r="AC167">
            <v>0</v>
          </cell>
        </row>
        <row r="168">
          <cell r="G168" t="str">
            <v>KALIHI KAI</v>
          </cell>
          <cell r="H168">
            <v>56.6</v>
          </cell>
          <cell r="I168">
            <v>27.6</v>
          </cell>
          <cell r="J168">
            <v>0</v>
          </cell>
          <cell r="K168">
            <v>99.74</v>
          </cell>
          <cell r="L168">
            <v>15.2</v>
          </cell>
          <cell r="M168">
            <v>285.38</v>
          </cell>
          <cell r="N168">
            <v>7.6</v>
          </cell>
          <cell r="O168">
            <v>0</v>
          </cell>
          <cell r="P168">
            <v>228.66</v>
          </cell>
          <cell r="Q168">
            <v>0</v>
          </cell>
          <cell r="R168">
            <v>0</v>
          </cell>
          <cell r="S168">
            <v>720.78</v>
          </cell>
          <cell r="T168">
            <v>1061</v>
          </cell>
          <cell r="U168">
            <v>67.933999999999997</v>
          </cell>
          <cell r="V168">
            <v>424.4</v>
          </cell>
          <cell r="W168">
            <v>169.83500000000001</v>
          </cell>
          <cell r="X168">
            <v>1604</v>
          </cell>
          <cell r="Y168">
            <v>1364</v>
          </cell>
          <cell r="Z168">
            <v>643.22</v>
          </cell>
          <cell r="AA168">
            <v>47.1569</v>
          </cell>
          <cell r="AB168">
            <v>1604</v>
          </cell>
          <cell r="AC168">
            <v>12.6</v>
          </cell>
        </row>
        <row r="169">
          <cell r="G169" t="str">
            <v>KALIHI ST</v>
          </cell>
          <cell r="H169">
            <v>67.44</v>
          </cell>
          <cell r="I169">
            <v>30.4</v>
          </cell>
          <cell r="J169">
            <v>0</v>
          </cell>
          <cell r="K169">
            <v>51.19</v>
          </cell>
          <cell r="L169">
            <v>45.6</v>
          </cell>
          <cell r="M169">
            <v>603.59</v>
          </cell>
          <cell r="N169">
            <v>58</v>
          </cell>
          <cell r="O169">
            <v>0</v>
          </cell>
          <cell r="P169">
            <v>0</v>
          </cell>
          <cell r="Q169">
            <v>0</v>
          </cell>
          <cell r="R169">
            <v>0</v>
          </cell>
          <cell r="S169">
            <v>856.22</v>
          </cell>
          <cell r="T169">
            <v>1000</v>
          </cell>
          <cell r="U169">
            <v>85.622</v>
          </cell>
          <cell r="V169">
            <v>400</v>
          </cell>
          <cell r="W169">
            <v>214.05500000000001</v>
          </cell>
          <cell r="X169">
            <v>1021</v>
          </cell>
          <cell r="Y169">
            <v>868</v>
          </cell>
          <cell r="Z169">
            <v>11.78</v>
          </cell>
          <cell r="AA169">
            <v>1.35714</v>
          </cell>
          <cell r="AB169">
            <v>1472</v>
          </cell>
          <cell r="AC169">
            <v>43</v>
          </cell>
        </row>
        <row r="170">
          <cell r="G170" t="str">
            <v>KALIHI UKA</v>
          </cell>
          <cell r="H170">
            <v>34.85</v>
          </cell>
          <cell r="I170">
            <v>40.76</v>
          </cell>
          <cell r="J170">
            <v>0</v>
          </cell>
          <cell r="K170">
            <v>10</v>
          </cell>
          <cell r="L170">
            <v>89.61</v>
          </cell>
          <cell r="M170">
            <v>306.29000000000002</v>
          </cell>
          <cell r="N170">
            <v>0</v>
          </cell>
          <cell r="O170">
            <v>0</v>
          </cell>
          <cell r="P170">
            <v>0</v>
          </cell>
          <cell r="Q170">
            <v>0</v>
          </cell>
          <cell r="R170">
            <v>0</v>
          </cell>
          <cell r="S170">
            <v>481.51</v>
          </cell>
          <cell r="T170">
            <v>591</v>
          </cell>
          <cell r="U170">
            <v>81.473799999999997</v>
          </cell>
          <cell r="V170">
            <v>236.4</v>
          </cell>
          <cell r="W170">
            <v>203.684</v>
          </cell>
          <cell r="X170">
            <v>1278</v>
          </cell>
          <cell r="Y170">
            <v>1086</v>
          </cell>
          <cell r="Z170">
            <v>604.49</v>
          </cell>
          <cell r="AA170">
            <v>55.662100000000002</v>
          </cell>
          <cell r="AB170">
            <v>1352</v>
          </cell>
          <cell r="AC170">
            <v>52.6</v>
          </cell>
        </row>
        <row r="171">
          <cell r="G171" t="str">
            <v>KALIHI VALLEY</v>
          </cell>
          <cell r="H171">
            <v>65.680000000000007</v>
          </cell>
          <cell r="I171">
            <v>43.35</v>
          </cell>
          <cell r="J171">
            <v>0</v>
          </cell>
          <cell r="K171">
            <v>101</v>
          </cell>
          <cell r="L171">
            <v>16.920000000000002</v>
          </cell>
          <cell r="M171">
            <v>459.61</v>
          </cell>
          <cell r="N171">
            <v>7.6</v>
          </cell>
          <cell r="O171">
            <v>0</v>
          </cell>
          <cell r="P171">
            <v>0</v>
          </cell>
          <cell r="Q171">
            <v>0</v>
          </cell>
          <cell r="R171">
            <v>0</v>
          </cell>
          <cell r="S171">
            <v>694.16</v>
          </cell>
          <cell r="T171">
            <v>1274</v>
          </cell>
          <cell r="U171">
            <v>54.486600000000003</v>
          </cell>
          <cell r="V171">
            <v>509.6</v>
          </cell>
          <cell r="W171">
            <v>136.21700000000001</v>
          </cell>
          <cell r="X171">
            <v>1701</v>
          </cell>
          <cell r="Y171">
            <v>1446</v>
          </cell>
          <cell r="Z171">
            <v>751.84</v>
          </cell>
          <cell r="AA171">
            <v>51.994500000000002</v>
          </cell>
          <cell r="AB171">
            <v>2267</v>
          </cell>
          <cell r="AC171">
            <v>10</v>
          </cell>
        </row>
        <row r="172">
          <cell r="G172" t="str">
            <v>KALOI 1</v>
          </cell>
          <cell r="H172">
            <v>96.48</v>
          </cell>
          <cell r="I172">
            <v>0</v>
          </cell>
          <cell r="J172">
            <v>0</v>
          </cell>
          <cell r="K172">
            <v>0</v>
          </cell>
          <cell r="L172">
            <v>0</v>
          </cell>
          <cell r="M172">
            <v>518.08000000000004</v>
          </cell>
          <cell r="N172">
            <v>0</v>
          </cell>
          <cell r="O172">
            <v>0</v>
          </cell>
          <cell r="P172">
            <v>136</v>
          </cell>
          <cell r="Q172">
            <v>0</v>
          </cell>
          <cell r="R172">
            <v>0</v>
          </cell>
          <cell r="S172">
            <v>750.56</v>
          </cell>
          <cell r="T172">
            <v>328</v>
          </cell>
          <cell r="U172">
            <v>228.82900000000001</v>
          </cell>
          <cell r="V172">
            <v>131</v>
          </cell>
          <cell r="W172">
            <v>572.947</v>
          </cell>
          <cell r="X172">
            <v>651</v>
          </cell>
          <cell r="Y172">
            <v>553</v>
          </cell>
          <cell r="Z172">
            <v>-197.56</v>
          </cell>
          <cell r="AA172">
            <v>-35.725099999999998</v>
          </cell>
          <cell r="AB172">
            <v>612</v>
          </cell>
          <cell r="AC172">
            <v>0</v>
          </cell>
        </row>
        <row r="173">
          <cell r="G173" t="str">
            <v>KAM HWY</v>
          </cell>
          <cell r="H173">
            <v>21.03</v>
          </cell>
          <cell r="I173">
            <v>7.6</v>
          </cell>
          <cell r="J173">
            <v>260</v>
          </cell>
          <cell r="K173">
            <v>2.56</v>
          </cell>
          <cell r="L173">
            <v>15.2</v>
          </cell>
          <cell r="M173">
            <v>241.25</v>
          </cell>
          <cell r="N173">
            <v>10</v>
          </cell>
          <cell r="O173">
            <v>0</v>
          </cell>
          <cell r="P173">
            <v>310</v>
          </cell>
          <cell r="Q173">
            <v>0</v>
          </cell>
          <cell r="R173">
            <v>0</v>
          </cell>
          <cell r="S173">
            <v>867.64</v>
          </cell>
          <cell r="T173">
            <v>3314</v>
          </cell>
          <cell r="U173">
            <v>26.181000000000001</v>
          </cell>
          <cell r="V173">
            <v>1325.6</v>
          </cell>
          <cell r="W173">
            <v>65.452600000000004</v>
          </cell>
          <cell r="X173">
            <v>5123</v>
          </cell>
          <cell r="Y173">
            <v>4355</v>
          </cell>
          <cell r="Z173">
            <v>3487.36</v>
          </cell>
          <cell r="AA173">
            <v>80.077200000000005</v>
          </cell>
          <cell r="AB173">
            <v>5123</v>
          </cell>
          <cell r="AC173">
            <v>12.6</v>
          </cell>
        </row>
        <row r="174">
          <cell r="G174" t="str">
            <v>KAM IV</v>
          </cell>
          <cell r="H174">
            <v>185.63</v>
          </cell>
          <cell r="I174">
            <v>27</v>
          </cell>
          <cell r="J174">
            <v>20</v>
          </cell>
          <cell r="K174">
            <v>23.86</v>
          </cell>
          <cell r="L174">
            <v>7.6</v>
          </cell>
          <cell r="M174">
            <v>653.61</v>
          </cell>
          <cell r="N174">
            <v>0</v>
          </cell>
          <cell r="O174">
            <v>0</v>
          </cell>
          <cell r="P174">
            <v>0</v>
          </cell>
          <cell r="Q174">
            <v>0</v>
          </cell>
          <cell r="R174">
            <v>0</v>
          </cell>
          <cell r="S174">
            <v>917.7</v>
          </cell>
          <cell r="T174">
            <v>1338</v>
          </cell>
          <cell r="U174">
            <v>68.587400000000002</v>
          </cell>
          <cell r="V174">
            <v>535.20000000000005</v>
          </cell>
          <cell r="W174">
            <v>171.46899999999999</v>
          </cell>
          <cell r="X174">
            <v>1322</v>
          </cell>
          <cell r="Y174">
            <v>1124</v>
          </cell>
          <cell r="Z174">
            <v>206.3</v>
          </cell>
          <cell r="AA174">
            <v>18.354099999999999</v>
          </cell>
          <cell r="AB174">
            <v>2361</v>
          </cell>
          <cell r="AC174">
            <v>5</v>
          </cell>
        </row>
        <row r="175">
          <cell r="G175" t="str">
            <v>KAM TERRACE</v>
          </cell>
          <cell r="H175">
            <v>168.17</v>
          </cell>
          <cell r="I175">
            <v>42.4</v>
          </cell>
          <cell r="J175">
            <v>0</v>
          </cell>
          <cell r="K175">
            <v>171.56299999999999</v>
          </cell>
          <cell r="L175">
            <v>55.08</v>
          </cell>
          <cell r="M175">
            <v>706.7</v>
          </cell>
          <cell r="N175">
            <v>19.38</v>
          </cell>
          <cell r="O175">
            <v>0</v>
          </cell>
          <cell r="P175">
            <v>0</v>
          </cell>
          <cell r="Q175">
            <v>0</v>
          </cell>
          <cell r="R175">
            <v>0</v>
          </cell>
          <cell r="S175">
            <v>1163.29</v>
          </cell>
          <cell r="T175">
            <v>1769</v>
          </cell>
          <cell r="U175">
            <v>65.759900000000002</v>
          </cell>
          <cell r="V175">
            <v>707.6</v>
          </cell>
          <cell r="W175">
            <v>164.4</v>
          </cell>
          <cell r="X175">
            <v>1323</v>
          </cell>
          <cell r="Y175">
            <v>1125</v>
          </cell>
          <cell r="Z175">
            <v>-38.2928</v>
          </cell>
          <cell r="AA175">
            <v>-3.40381</v>
          </cell>
          <cell r="AB175">
            <v>2535</v>
          </cell>
          <cell r="AC175">
            <v>39</v>
          </cell>
        </row>
        <row r="176">
          <cell r="G176" t="str">
            <v>KAMAKEE</v>
          </cell>
          <cell r="H176">
            <v>0</v>
          </cell>
          <cell r="I176">
            <v>0</v>
          </cell>
          <cell r="J176">
            <v>0</v>
          </cell>
          <cell r="K176">
            <v>0</v>
          </cell>
          <cell r="L176">
            <v>0</v>
          </cell>
          <cell r="M176">
            <v>100</v>
          </cell>
          <cell r="N176">
            <v>0</v>
          </cell>
          <cell r="O176">
            <v>0</v>
          </cell>
          <cell r="P176">
            <v>250</v>
          </cell>
          <cell r="Q176">
            <v>0</v>
          </cell>
          <cell r="R176">
            <v>0</v>
          </cell>
          <cell r="S176">
            <v>350</v>
          </cell>
          <cell r="T176">
            <v>2199</v>
          </cell>
          <cell r="U176">
            <v>15.9163</v>
          </cell>
          <cell r="V176">
            <v>879.6</v>
          </cell>
          <cell r="W176">
            <v>39.790799999999997</v>
          </cell>
          <cell r="X176">
            <v>2456</v>
          </cell>
          <cell r="Y176">
            <v>2088</v>
          </cell>
          <cell r="Z176">
            <v>1738</v>
          </cell>
          <cell r="AA176">
            <v>83.237499999999997</v>
          </cell>
          <cell r="AB176">
            <v>4602</v>
          </cell>
          <cell r="AC176">
            <v>0</v>
          </cell>
        </row>
        <row r="177">
          <cell r="G177" t="str">
            <v>KAMANI</v>
          </cell>
          <cell r="H177">
            <v>64.239999999999995</v>
          </cell>
          <cell r="I177">
            <v>0</v>
          </cell>
          <cell r="J177">
            <v>0</v>
          </cell>
          <cell r="K177">
            <v>0</v>
          </cell>
          <cell r="L177">
            <v>0</v>
          </cell>
          <cell r="M177">
            <v>8</v>
          </cell>
          <cell r="N177">
            <v>0</v>
          </cell>
          <cell r="O177">
            <v>0</v>
          </cell>
          <cell r="P177">
            <v>0</v>
          </cell>
          <cell r="Q177">
            <v>0</v>
          </cell>
          <cell r="R177">
            <v>0</v>
          </cell>
          <cell r="S177">
            <v>72.239999999999995</v>
          </cell>
          <cell r="T177">
            <v>1857</v>
          </cell>
          <cell r="U177">
            <v>3.8901500000000002</v>
          </cell>
          <cell r="V177">
            <v>278.55</v>
          </cell>
          <cell r="W177">
            <v>25.9343</v>
          </cell>
          <cell r="X177">
            <v>2128</v>
          </cell>
          <cell r="Y177">
            <v>1809</v>
          </cell>
          <cell r="Z177">
            <v>1736.76</v>
          </cell>
          <cell r="AA177">
            <v>96.006600000000006</v>
          </cell>
          <cell r="AB177">
            <v>1505</v>
          </cell>
          <cell r="AC177">
            <v>0</v>
          </cell>
        </row>
        <row r="178">
          <cell r="G178" t="str">
            <v>KAMOKILA 1</v>
          </cell>
          <cell r="H178">
            <v>0</v>
          </cell>
          <cell r="I178">
            <v>0</v>
          </cell>
          <cell r="J178">
            <v>477</v>
          </cell>
          <cell r="K178">
            <v>0</v>
          </cell>
          <cell r="L178">
            <v>0</v>
          </cell>
          <cell r="M178">
            <v>703.68</v>
          </cell>
          <cell r="N178">
            <v>0</v>
          </cell>
          <cell r="O178">
            <v>0</v>
          </cell>
          <cell r="P178">
            <v>1028.2</v>
          </cell>
          <cell r="Q178">
            <v>0</v>
          </cell>
          <cell r="R178">
            <v>0</v>
          </cell>
          <cell r="S178">
            <v>2208.88</v>
          </cell>
          <cell r="T178">
            <v>4429</v>
          </cell>
          <cell r="U178">
            <v>49.873100000000001</v>
          </cell>
          <cell r="V178">
            <v>2297</v>
          </cell>
          <cell r="W178">
            <v>96.163700000000006</v>
          </cell>
          <cell r="X178">
            <v>6058</v>
          </cell>
          <cell r="Y178">
            <v>5149</v>
          </cell>
          <cell r="Z178">
            <v>2940.12</v>
          </cell>
          <cell r="AA178">
            <v>57.1008</v>
          </cell>
          <cell r="AB178">
            <v>4660</v>
          </cell>
          <cell r="AC178">
            <v>0</v>
          </cell>
        </row>
        <row r="179">
          <cell r="G179" t="str">
            <v>KAMOKILA 2</v>
          </cell>
          <cell r="H179">
            <v>464.74</v>
          </cell>
          <cell r="I179">
            <v>245.12</v>
          </cell>
          <cell r="J179">
            <v>0</v>
          </cell>
          <cell r="K179">
            <v>230.857</v>
          </cell>
          <cell r="L179">
            <v>217.72</v>
          </cell>
          <cell r="M179">
            <v>2077.9</v>
          </cell>
          <cell r="N179">
            <v>75.075000000000003</v>
          </cell>
          <cell r="O179">
            <v>0</v>
          </cell>
          <cell r="P179">
            <v>441.47</v>
          </cell>
          <cell r="Q179">
            <v>0</v>
          </cell>
          <cell r="R179">
            <v>0</v>
          </cell>
          <cell r="S179">
            <v>3752.88</v>
          </cell>
          <cell r="T179">
            <v>1898</v>
          </cell>
          <cell r="U179">
            <v>197.72800000000001</v>
          </cell>
          <cell r="V179">
            <v>1299</v>
          </cell>
          <cell r="W179">
            <v>288.90499999999997</v>
          </cell>
          <cell r="X179">
            <v>5903</v>
          </cell>
          <cell r="Y179">
            <v>5018</v>
          </cell>
          <cell r="Z179">
            <v>1265.1199999999999</v>
          </cell>
          <cell r="AA179">
            <v>25.211600000000001</v>
          </cell>
          <cell r="AB179">
            <v>4541</v>
          </cell>
          <cell r="AC179">
            <v>159.80000000000001</v>
          </cell>
        </row>
        <row r="180">
          <cell r="G180" t="str">
            <v>KAMOKILA 3</v>
          </cell>
          <cell r="H180">
            <v>0</v>
          </cell>
          <cell r="I180">
            <v>0</v>
          </cell>
          <cell r="J180">
            <v>0</v>
          </cell>
          <cell r="K180">
            <v>0</v>
          </cell>
          <cell r="L180">
            <v>0</v>
          </cell>
          <cell r="M180">
            <v>831.71</v>
          </cell>
          <cell r="N180">
            <v>0</v>
          </cell>
          <cell r="O180">
            <v>0</v>
          </cell>
          <cell r="P180">
            <v>1894.5</v>
          </cell>
          <cell r="Q180">
            <v>0</v>
          </cell>
          <cell r="R180">
            <v>0</v>
          </cell>
          <cell r="S180">
            <v>2726.21</v>
          </cell>
          <cell r="T180">
            <v>3072</v>
          </cell>
          <cell r="U180">
            <v>88.743799999999993</v>
          </cell>
          <cell r="V180">
            <v>1278</v>
          </cell>
          <cell r="W180">
            <v>213.31800000000001</v>
          </cell>
          <cell r="X180">
            <v>4111</v>
          </cell>
          <cell r="Y180">
            <v>3494</v>
          </cell>
          <cell r="Z180">
            <v>767.79</v>
          </cell>
          <cell r="AA180">
            <v>21.974499999999999</v>
          </cell>
          <cell r="AB180">
            <v>2937</v>
          </cell>
          <cell r="AC180">
            <v>0</v>
          </cell>
        </row>
        <row r="181">
          <cell r="G181" t="str">
            <v>KAMOKILA 4</v>
          </cell>
          <cell r="H181">
            <v>224.05</v>
          </cell>
          <cell r="I181">
            <v>764.17</v>
          </cell>
          <cell r="J181">
            <v>0</v>
          </cell>
          <cell r="K181">
            <v>1432.3</v>
          </cell>
          <cell r="L181">
            <v>418.67</v>
          </cell>
          <cell r="M181">
            <v>468.34</v>
          </cell>
          <cell r="N181">
            <v>45.18</v>
          </cell>
          <cell r="O181">
            <v>0</v>
          </cell>
          <cell r="P181">
            <v>0</v>
          </cell>
          <cell r="Q181">
            <v>0</v>
          </cell>
          <cell r="R181">
            <v>0</v>
          </cell>
          <cell r="S181">
            <v>3352.71</v>
          </cell>
          <cell r="T181">
            <v>1621</v>
          </cell>
          <cell r="U181">
            <v>206.82900000000001</v>
          </cell>
          <cell r="V181">
            <v>868</v>
          </cell>
          <cell r="W181">
            <v>386.25599999999997</v>
          </cell>
          <cell r="X181">
            <v>3966</v>
          </cell>
          <cell r="Y181">
            <v>3371</v>
          </cell>
          <cell r="Z181">
            <v>18.293900000000001</v>
          </cell>
          <cell r="AA181">
            <v>0.542686</v>
          </cell>
          <cell r="AB181">
            <v>3966</v>
          </cell>
          <cell r="AC181">
            <v>340.1</v>
          </cell>
        </row>
        <row r="182">
          <cell r="G182" t="str">
            <v>KAMOKILA 5</v>
          </cell>
          <cell r="H182">
            <v>0</v>
          </cell>
          <cell r="I182">
            <v>0</v>
          </cell>
          <cell r="J182">
            <v>460</v>
          </cell>
          <cell r="K182">
            <v>0</v>
          </cell>
          <cell r="L182">
            <v>0</v>
          </cell>
          <cell r="M182">
            <v>445.45</v>
          </cell>
          <cell r="N182">
            <v>0</v>
          </cell>
          <cell r="O182">
            <v>0</v>
          </cell>
          <cell r="P182">
            <v>732</v>
          </cell>
          <cell r="Q182">
            <v>0</v>
          </cell>
          <cell r="R182">
            <v>0</v>
          </cell>
          <cell r="S182">
            <v>1637.45</v>
          </cell>
          <cell r="T182">
            <v>1660</v>
          </cell>
          <cell r="U182">
            <v>98.641599999999997</v>
          </cell>
          <cell r="V182">
            <v>887</v>
          </cell>
          <cell r="W182">
            <v>184.60499999999999</v>
          </cell>
          <cell r="X182">
            <v>6548</v>
          </cell>
          <cell r="Y182">
            <v>5566</v>
          </cell>
          <cell r="Z182">
            <v>3928.55</v>
          </cell>
          <cell r="AA182">
            <v>70.581199999999995</v>
          </cell>
          <cell r="AB182">
            <v>6548</v>
          </cell>
          <cell r="AC182">
            <v>0</v>
          </cell>
        </row>
        <row r="183">
          <cell r="G183" t="str">
            <v>KAMOKILA 6</v>
          </cell>
          <cell r="H183">
            <v>303.58</v>
          </cell>
          <cell r="I183">
            <v>187.4</v>
          </cell>
          <cell r="J183">
            <v>0</v>
          </cell>
          <cell r="K183">
            <v>192.54</v>
          </cell>
          <cell r="L183">
            <v>57.08</v>
          </cell>
          <cell r="M183">
            <v>1311.77</v>
          </cell>
          <cell r="N183">
            <v>23.704999999999998</v>
          </cell>
          <cell r="O183">
            <v>0</v>
          </cell>
          <cell r="P183">
            <v>0</v>
          </cell>
          <cell r="Q183">
            <v>0</v>
          </cell>
          <cell r="R183">
            <v>0</v>
          </cell>
          <cell r="S183">
            <v>2076.0700000000002</v>
          </cell>
          <cell r="T183">
            <v>1671</v>
          </cell>
          <cell r="U183">
            <v>124.241</v>
          </cell>
          <cell r="V183">
            <v>837</v>
          </cell>
          <cell r="W183">
            <v>248.03800000000001</v>
          </cell>
          <cell r="X183">
            <v>4236</v>
          </cell>
          <cell r="Y183">
            <v>3601</v>
          </cell>
          <cell r="Z183">
            <v>1524.93</v>
          </cell>
          <cell r="AA183">
            <v>42.347299999999997</v>
          </cell>
          <cell r="AB183">
            <v>3259</v>
          </cell>
          <cell r="AC183">
            <v>51.88</v>
          </cell>
        </row>
        <row r="184">
          <cell r="G184" t="str">
            <v>KAMOKU 10</v>
          </cell>
          <cell r="H184">
            <v>0</v>
          </cell>
          <cell r="I184">
            <v>0</v>
          </cell>
          <cell r="J184">
            <v>0</v>
          </cell>
          <cell r="K184">
            <v>0</v>
          </cell>
          <cell r="L184">
            <v>0</v>
          </cell>
          <cell r="M184">
            <v>350</v>
          </cell>
          <cell r="N184">
            <v>0</v>
          </cell>
          <cell r="O184">
            <v>0</v>
          </cell>
          <cell r="P184">
            <v>156.78</v>
          </cell>
          <cell r="Q184">
            <v>0</v>
          </cell>
          <cell r="R184">
            <v>0</v>
          </cell>
          <cell r="S184">
            <v>506.78</v>
          </cell>
          <cell r="T184">
            <v>4904</v>
          </cell>
          <cell r="U184">
            <v>10.334</v>
          </cell>
          <cell r="V184">
            <v>1961.6</v>
          </cell>
          <cell r="W184">
            <v>25.835000000000001</v>
          </cell>
          <cell r="X184">
            <v>8363</v>
          </cell>
          <cell r="Y184">
            <v>7109</v>
          </cell>
          <cell r="Z184">
            <v>6602.22</v>
          </cell>
          <cell r="AA184">
            <v>92.871300000000005</v>
          </cell>
          <cell r="AB184">
            <v>8363</v>
          </cell>
          <cell r="AC184">
            <v>0</v>
          </cell>
        </row>
        <row r="185">
          <cell r="G185" t="str">
            <v>KAMOKU 9</v>
          </cell>
          <cell r="H185">
            <v>140</v>
          </cell>
          <cell r="I185">
            <v>0</v>
          </cell>
          <cell r="J185">
            <v>0</v>
          </cell>
          <cell r="K185">
            <v>0</v>
          </cell>
          <cell r="L185">
            <v>0</v>
          </cell>
          <cell r="M185">
            <v>0</v>
          </cell>
          <cell r="N185">
            <v>0</v>
          </cell>
          <cell r="O185">
            <v>0</v>
          </cell>
          <cell r="P185">
            <v>100.56</v>
          </cell>
          <cell r="Q185">
            <v>0</v>
          </cell>
          <cell r="R185">
            <v>0</v>
          </cell>
          <cell r="S185">
            <v>240.56</v>
          </cell>
          <cell r="T185">
            <v>4786</v>
          </cell>
          <cell r="U185">
            <v>5.0263299999999997</v>
          </cell>
          <cell r="V185">
            <v>1914.4</v>
          </cell>
          <cell r="W185">
            <v>12.565799999999999</v>
          </cell>
          <cell r="X185">
            <v>6223</v>
          </cell>
          <cell r="Y185">
            <v>5290</v>
          </cell>
          <cell r="Z185">
            <v>5049.4399999999996</v>
          </cell>
          <cell r="AA185">
            <v>95.452600000000004</v>
          </cell>
          <cell r="AB185">
            <v>6223</v>
          </cell>
          <cell r="AC185">
            <v>0</v>
          </cell>
        </row>
        <row r="186">
          <cell r="G186" t="str">
            <v>KANAINA</v>
          </cell>
          <cell r="H186">
            <v>404.67</v>
          </cell>
          <cell r="I186">
            <v>18.2</v>
          </cell>
          <cell r="J186">
            <v>0</v>
          </cell>
          <cell r="K186">
            <v>306.62599999999998</v>
          </cell>
          <cell r="L186">
            <v>20.239999999999998</v>
          </cell>
          <cell r="M186">
            <v>1720.93</v>
          </cell>
          <cell r="N186">
            <v>48.25</v>
          </cell>
          <cell r="O186">
            <v>0</v>
          </cell>
          <cell r="P186">
            <v>225.94</v>
          </cell>
          <cell r="Q186">
            <v>0</v>
          </cell>
          <cell r="R186">
            <v>0</v>
          </cell>
          <cell r="S186">
            <v>2744.86</v>
          </cell>
          <cell r="T186">
            <v>4493</v>
          </cell>
          <cell r="U186">
            <v>61.091799999999999</v>
          </cell>
          <cell r="V186">
            <v>1797.2</v>
          </cell>
          <cell r="W186">
            <v>152.72999999999999</v>
          </cell>
          <cell r="X186">
            <v>6528</v>
          </cell>
          <cell r="Y186">
            <v>5549</v>
          </cell>
          <cell r="Z186">
            <v>2804.14</v>
          </cell>
          <cell r="AA186">
            <v>50.534199999999998</v>
          </cell>
          <cell r="AB186">
            <v>6528</v>
          </cell>
          <cell r="AC186">
            <v>16.399999999999999</v>
          </cell>
        </row>
        <row r="187">
          <cell r="G187" t="str">
            <v>KANEKAPOLEI</v>
          </cell>
          <cell r="H187">
            <v>0</v>
          </cell>
          <cell r="I187">
            <v>0</v>
          </cell>
          <cell r="J187">
            <v>0</v>
          </cell>
          <cell r="K187">
            <v>32.4</v>
          </cell>
          <cell r="L187">
            <v>0</v>
          </cell>
          <cell r="M187">
            <v>134.04</v>
          </cell>
          <cell r="N187">
            <v>0</v>
          </cell>
          <cell r="O187">
            <v>0</v>
          </cell>
          <cell r="P187">
            <v>0</v>
          </cell>
          <cell r="Q187">
            <v>0</v>
          </cell>
          <cell r="R187">
            <v>0</v>
          </cell>
          <cell r="S187">
            <v>166.44</v>
          </cell>
          <cell r="T187">
            <v>2426</v>
          </cell>
          <cell r="U187">
            <v>6.8606800000000003</v>
          </cell>
          <cell r="V187">
            <v>970.4</v>
          </cell>
          <cell r="W187">
            <v>17.151700000000002</v>
          </cell>
          <cell r="X187">
            <v>3308</v>
          </cell>
          <cell r="Y187">
            <v>2812</v>
          </cell>
          <cell r="Z187">
            <v>2645.56</v>
          </cell>
          <cell r="AA187">
            <v>94.081100000000006</v>
          </cell>
          <cell r="AB187">
            <v>3308</v>
          </cell>
          <cell r="AC187">
            <v>0</v>
          </cell>
        </row>
        <row r="188">
          <cell r="G188" t="str">
            <v>KANEOHE 5</v>
          </cell>
          <cell r="H188">
            <v>203.48</v>
          </cell>
          <cell r="I188">
            <v>81.11</v>
          </cell>
          <cell r="J188">
            <v>0</v>
          </cell>
          <cell r="K188">
            <v>284.35700000000003</v>
          </cell>
          <cell r="L188">
            <v>81.819999999999993</v>
          </cell>
          <cell r="M188">
            <v>1506.67</v>
          </cell>
          <cell r="N188">
            <v>24.01</v>
          </cell>
          <cell r="O188">
            <v>0</v>
          </cell>
          <cell r="P188">
            <v>3.2</v>
          </cell>
          <cell r="Q188">
            <v>0</v>
          </cell>
          <cell r="R188">
            <v>0</v>
          </cell>
          <cell r="S188">
            <v>2184.65</v>
          </cell>
          <cell r="T188">
            <v>2179</v>
          </cell>
          <cell r="U188">
            <v>100.259</v>
          </cell>
          <cell r="V188">
            <v>871.6</v>
          </cell>
          <cell r="W188">
            <v>250.648</v>
          </cell>
          <cell r="X188">
            <v>2804</v>
          </cell>
          <cell r="Y188">
            <v>2383</v>
          </cell>
          <cell r="Z188">
            <v>198.35300000000001</v>
          </cell>
          <cell r="AA188">
            <v>8.3236699999999999</v>
          </cell>
          <cell r="AB188">
            <v>4460</v>
          </cell>
          <cell r="AC188">
            <v>60.4</v>
          </cell>
        </row>
        <row r="189">
          <cell r="G189" t="str">
            <v>KANEOHE 6</v>
          </cell>
          <cell r="H189">
            <v>0</v>
          </cell>
          <cell r="I189">
            <v>0</v>
          </cell>
          <cell r="J189">
            <v>0</v>
          </cell>
          <cell r="K189">
            <v>0</v>
          </cell>
          <cell r="L189">
            <v>0</v>
          </cell>
          <cell r="M189">
            <v>544.25</v>
          </cell>
          <cell r="N189">
            <v>0</v>
          </cell>
          <cell r="O189">
            <v>0</v>
          </cell>
          <cell r="P189">
            <v>780</v>
          </cell>
          <cell r="Q189">
            <v>0</v>
          </cell>
          <cell r="R189">
            <v>0</v>
          </cell>
          <cell r="S189">
            <v>1324.25</v>
          </cell>
          <cell r="T189">
            <v>4283</v>
          </cell>
          <cell r="U189">
            <v>30.918800000000001</v>
          </cell>
          <cell r="V189">
            <v>1713.2</v>
          </cell>
          <cell r="W189">
            <v>77.296899999999994</v>
          </cell>
          <cell r="X189">
            <v>5977</v>
          </cell>
          <cell r="Y189">
            <v>5081</v>
          </cell>
          <cell r="Z189">
            <v>3756.75</v>
          </cell>
          <cell r="AA189">
            <v>73.937200000000004</v>
          </cell>
          <cell r="AB189">
            <v>6292</v>
          </cell>
          <cell r="AC189">
            <v>0</v>
          </cell>
        </row>
        <row r="190">
          <cell r="G190" t="str">
            <v>KAONOHI 1</v>
          </cell>
          <cell r="H190">
            <v>0</v>
          </cell>
          <cell r="I190">
            <v>6</v>
          </cell>
          <cell r="J190">
            <v>0</v>
          </cell>
          <cell r="K190">
            <v>0</v>
          </cell>
          <cell r="L190">
            <v>0</v>
          </cell>
          <cell r="M190">
            <v>260</v>
          </cell>
          <cell r="N190">
            <v>0</v>
          </cell>
          <cell r="O190">
            <v>0</v>
          </cell>
          <cell r="P190">
            <v>14.4</v>
          </cell>
          <cell r="Q190">
            <v>0</v>
          </cell>
          <cell r="R190">
            <v>0</v>
          </cell>
          <cell r="S190">
            <v>280.39999999999998</v>
          </cell>
          <cell r="T190">
            <v>1749</v>
          </cell>
          <cell r="U190">
            <v>16.032</v>
          </cell>
          <cell r="V190">
            <v>699.6</v>
          </cell>
          <cell r="W190">
            <v>40.080100000000002</v>
          </cell>
          <cell r="X190">
            <v>3482</v>
          </cell>
          <cell r="Y190">
            <v>2960</v>
          </cell>
          <cell r="Z190">
            <v>2679.6</v>
          </cell>
          <cell r="AA190">
            <v>90.527000000000001</v>
          </cell>
          <cell r="AB190">
            <v>3482</v>
          </cell>
          <cell r="AC190">
            <v>0</v>
          </cell>
        </row>
        <row r="191">
          <cell r="G191" t="str">
            <v>KAONOHI 2</v>
          </cell>
          <cell r="H191">
            <v>357.67</v>
          </cell>
          <cell r="I191">
            <v>145.13</v>
          </cell>
          <cell r="J191">
            <v>0</v>
          </cell>
          <cell r="K191">
            <v>322.71600000000001</v>
          </cell>
          <cell r="L191">
            <v>55.56</v>
          </cell>
          <cell r="M191">
            <v>2270.42</v>
          </cell>
          <cell r="N191">
            <v>119.575</v>
          </cell>
          <cell r="O191">
            <v>0</v>
          </cell>
          <cell r="P191">
            <v>8.42</v>
          </cell>
          <cell r="Q191">
            <v>0</v>
          </cell>
          <cell r="R191">
            <v>0</v>
          </cell>
          <cell r="S191">
            <v>3279.49</v>
          </cell>
          <cell r="T191">
            <v>4095</v>
          </cell>
          <cell r="U191">
            <v>80.085300000000004</v>
          </cell>
          <cell r="V191">
            <v>1785</v>
          </cell>
          <cell r="W191">
            <v>183.72499999999999</v>
          </cell>
          <cell r="X191">
            <v>5066</v>
          </cell>
          <cell r="Y191">
            <v>4306</v>
          </cell>
          <cell r="Z191">
            <v>1026.51</v>
          </cell>
          <cell r="AA191">
            <v>23.838999999999999</v>
          </cell>
          <cell r="AB191">
            <v>6185</v>
          </cell>
          <cell r="AC191">
            <v>40.200000000000003</v>
          </cell>
        </row>
        <row r="192">
          <cell r="G192" t="str">
            <v>KAONOHI 3</v>
          </cell>
          <cell r="H192">
            <v>134.13</v>
          </cell>
          <cell r="I192">
            <v>45.148000000000003</v>
          </cell>
          <cell r="J192">
            <v>0</v>
          </cell>
          <cell r="K192">
            <v>97.08</v>
          </cell>
          <cell r="L192">
            <v>0</v>
          </cell>
          <cell r="M192">
            <v>338.89</v>
          </cell>
          <cell r="N192">
            <v>0</v>
          </cell>
          <cell r="O192">
            <v>0</v>
          </cell>
          <cell r="P192">
            <v>206.72</v>
          </cell>
          <cell r="Q192">
            <v>0</v>
          </cell>
          <cell r="R192">
            <v>0</v>
          </cell>
          <cell r="S192">
            <v>821.96799999999996</v>
          </cell>
          <cell r="T192">
            <v>3912</v>
          </cell>
          <cell r="U192">
            <v>21.011399999999998</v>
          </cell>
          <cell r="V192">
            <v>1564.8</v>
          </cell>
          <cell r="W192">
            <v>52.528599999999997</v>
          </cell>
          <cell r="X192">
            <v>4965</v>
          </cell>
          <cell r="Y192">
            <v>4220</v>
          </cell>
          <cell r="Z192">
            <v>3398.03</v>
          </cell>
          <cell r="AA192">
            <v>80.522099999999995</v>
          </cell>
          <cell r="AB192">
            <v>5128</v>
          </cell>
          <cell r="AC192">
            <v>0</v>
          </cell>
        </row>
        <row r="193">
          <cell r="G193" t="str">
            <v>KAONOHI 4</v>
          </cell>
          <cell r="H193">
            <v>9.2100000000000009</v>
          </cell>
          <cell r="I193">
            <v>0</v>
          </cell>
          <cell r="J193">
            <v>0</v>
          </cell>
          <cell r="K193">
            <v>14.4</v>
          </cell>
          <cell r="L193">
            <v>0</v>
          </cell>
          <cell r="M193">
            <v>14.53</v>
          </cell>
          <cell r="N193">
            <v>0</v>
          </cell>
          <cell r="O193">
            <v>0</v>
          </cell>
          <cell r="P193">
            <v>200</v>
          </cell>
          <cell r="Q193">
            <v>0</v>
          </cell>
          <cell r="R193">
            <v>0</v>
          </cell>
          <cell r="S193">
            <v>238.14</v>
          </cell>
          <cell r="T193">
            <v>2621</v>
          </cell>
          <cell r="U193">
            <v>9.0858500000000006</v>
          </cell>
          <cell r="V193">
            <v>1048.4000000000001</v>
          </cell>
          <cell r="W193">
            <v>22.714600000000001</v>
          </cell>
          <cell r="X193">
            <v>4030</v>
          </cell>
          <cell r="Y193">
            <v>3426</v>
          </cell>
          <cell r="Z193">
            <v>3187.86</v>
          </cell>
          <cell r="AA193">
            <v>93.049000000000007</v>
          </cell>
          <cell r="AB193">
            <v>4030</v>
          </cell>
          <cell r="AC193">
            <v>0</v>
          </cell>
        </row>
        <row r="194">
          <cell r="G194" t="str">
            <v>KAP-HARDING</v>
          </cell>
          <cell r="H194">
            <v>94.63</v>
          </cell>
          <cell r="I194">
            <v>96.76</v>
          </cell>
          <cell r="J194">
            <v>0</v>
          </cell>
          <cell r="K194">
            <v>110.294</v>
          </cell>
          <cell r="L194">
            <v>17.600000000000001</v>
          </cell>
          <cell r="M194">
            <v>549.03</v>
          </cell>
          <cell r="N194">
            <v>12.03</v>
          </cell>
          <cell r="O194">
            <v>0</v>
          </cell>
          <cell r="P194">
            <v>0</v>
          </cell>
          <cell r="Q194">
            <v>0</v>
          </cell>
          <cell r="R194">
            <v>0</v>
          </cell>
          <cell r="S194">
            <v>880.34400000000005</v>
          </cell>
          <cell r="T194">
            <v>1248</v>
          </cell>
          <cell r="U194">
            <v>70.540400000000005</v>
          </cell>
          <cell r="V194">
            <v>499.2</v>
          </cell>
          <cell r="W194">
            <v>176.351</v>
          </cell>
          <cell r="X194">
            <v>1157</v>
          </cell>
          <cell r="Y194">
            <v>984</v>
          </cell>
          <cell r="Z194">
            <v>103.65600000000001</v>
          </cell>
          <cell r="AA194">
            <v>10.5341</v>
          </cell>
          <cell r="AB194">
            <v>2132</v>
          </cell>
          <cell r="AC194">
            <v>10</v>
          </cell>
        </row>
        <row r="195">
          <cell r="G195" t="str">
            <v>KAP-KAIMUKI</v>
          </cell>
          <cell r="H195">
            <v>12.88</v>
          </cell>
          <cell r="I195">
            <v>0</v>
          </cell>
          <cell r="J195">
            <v>0</v>
          </cell>
          <cell r="K195">
            <v>6.3</v>
          </cell>
          <cell r="L195">
            <v>0</v>
          </cell>
          <cell r="M195">
            <v>100.41</v>
          </cell>
          <cell r="N195">
            <v>0</v>
          </cell>
          <cell r="O195">
            <v>0</v>
          </cell>
          <cell r="P195">
            <v>0</v>
          </cell>
          <cell r="Q195">
            <v>0</v>
          </cell>
          <cell r="R195">
            <v>0</v>
          </cell>
          <cell r="S195">
            <v>119.59</v>
          </cell>
          <cell r="T195">
            <v>565</v>
          </cell>
          <cell r="U195">
            <v>21.166399999999999</v>
          </cell>
          <cell r="V195">
            <v>226</v>
          </cell>
          <cell r="W195">
            <v>52.915900000000001</v>
          </cell>
          <cell r="X195">
            <v>1911</v>
          </cell>
          <cell r="Y195">
            <v>1624</v>
          </cell>
          <cell r="Z195">
            <v>1504.41</v>
          </cell>
          <cell r="AA195">
            <v>92.636099999999999</v>
          </cell>
          <cell r="AB195">
            <v>1911</v>
          </cell>
          <cell r="AC195">
            <v>0</v>
          </cell>
        </row>
        <row r="196">
          <cell r="G196" t="str">
            <v>KAP-WAIALAE</v>
          </cell>
          <cell r="H196">
            <v>42.28</v>
          </cell>
          <cell r="I196">
            <v>0</v>
          </cell>
          <cell r="J196">
            <v>40</v>
          </cell>
          <cell r="K196">
            <v>0</v>
          </cell>
          <cell r="L196">
            <v>0</v>
          </cell>
          <cell r="M196">
            <v>262.3</v>
          </cell>
          <cell r="N196">
            <v>0</v>
          </cell>
          <cell r="O196">
            <v>0</v>
          </cell>
          <cell r="P196">
            <v>0</v>
          </cell>
          <cell r="Q196">
            <v>0</v>
          </cell>
          <cell r="R196">
            <v>0</v>
          </cell>
          <cell r="S196">
            <v>344.58</v>
          </cell>
          <cell r="T196">
            <v>1185</v>
          </cell>
          <cell r="U196">
            <v>29.078499999999998</v>
          </cell>
          <cell r="V196">
            <v>474</v>
          </cell>
          <cell r="W196">
            <v>72.696200000000005</v>
          </cell>
          <cell r="X196">
            <v>1032</v>
          </cell>
          <cell r="Y196">
            <v>877</v>
          </cell>
          <cell r="Z196">
            <v>532.41999999999996</v>
          </cell>
          <cell r="AA196">
            <v>60.709200000000003</v>
          </cell>
          <cell r="AB196">
            <v>1032</v>
          </cell>
          <cell r="AC196">
            <v>0</v>
          </cell>
        </row>
        <row r="197">
          <cell r="G197" t="str">
            <v>KAPAHULU 1</v>
          </cell>
          <cell r="H197">
            <v>0</v>
          </cell>
          <cell r="I197">
            <v>0</v>
          </cell>
          <cell r="J197">
            <v>0</v>
          </cell>
          <cell r="K197">
            <v>0</v>
          </cell>
          <cell r="L197">
            <v>0</v>
          </cell>
          <cell r="M197">
            <v>0</v>
          </cell>
          <cell r="N197">
            <v>0</v>
          </cell>
          <cell r="O197">
            <v>0</v>
          </cell>
          <cell r="P197">
            <v>0</v>
          </cell>
          <cell r="Q197">
            <v>0</v>
          </cell>
          <cell r="R197">
            <v>0</v>
          </cell>
          <cell r="S197">
            <v>0</v>
          </cell>
          <cell r="T197">
            <v>3395</v>
          </cell>
          <cell r="U197">
            <v>0</v>
          </cell>
          <cell r="V197">
            <v>1358</v>
          </cell>
          <cell r="W197">
            <v>0</v>
          </cell>
          <cell r="X197">
            <v>1355</v>
          </cell>
          <cell r="Y197">
            <v>1152</v>
          </cell>
          <cell r="Z197">
            <v>1152</v>
          </cell>
          <cell r="AA197">
            <v>100</v>
          </cell>
          <cell r="AB197">
            <v>4941</v>
          </cell>
        </row>
        <row r="198">
          <cell r="G198" t="str">
            <v>KAPAHULU 2</v>
          </cell>
          <cell r="H198">
            <v>0</v>
          </cell>
          <cell r="I198">
            <v>0</v>
          </cell>
          <cell r="J198">
            <v>0</v>
          </cell>
          <cell r="K198">
            <v>0</v>
          </cell>
          <cell r="L198">
            <v>0</v>
          </cell>
          <cell r="M198">
            <v>0</v>
          </cell>
          <cell r="N198">
            <v>0</v>
          </cell>
          <cell r="O198">
            <v>0</v>
          </cell>
          <cell r="P198">
            <v>2599</v>
          </cell>
          <cell r="Q198">
            <v>0</v>
          </cell>
          <cell r="R198">
            <v>0</v>
          </cell>
          <cell r="S198">
            <v>2599</v>
          </cell>
          <cell r="T198">
            <v>4124</v>
          </cell>
          <cell r="U198">
            <v>63.021299999999997</v>
          </cell>
          <cell r="V198">
            <v>1649.6</v>
          </cell>
          <cell r="W198">
            <v>157.553</v>
          </cell>
          <cell r="X198">
            <v>5774</v>
          </cell>
          <cell r="Y198">
            <v>4908</v>
          </cell>
          <cell r="Z198">
            <v>2309</v>
          </cell>
          <cell r="AA198">
            <v>47.0456</v>
          </cell>
          <cell r="AB198">
            <v>5774</v>
          </cell>
          <cell r="AC198">
            <v>0</v>
          </cell>
        </row>
        <row r="199">
          <cell r="G199" t="str">
            <v>KAPAHULU 3</v>
          </cell>
          <cell r="H199">
            <v>0</v>
          </cell>
          <cell r="I199">
            <v>0</v>
          </cell>
          <cell r="J199">
            <v>0</v>
          </cell>
          <cell r="K199">
            <v>0</v>
          </cell>
          <cell r="L199">
            <v>0</v>
          </cell>
          <cell r="M199">
            <v>0</v>
          </cell>
          <cell r="N199">
            <v>0</v>
          </cell>
          <cell r="O199">
            <v>0</v>
          </cell>
          <cell r="P199">
            <v>0</v>
          </cell>
          <cell r="Q199">
            <v>0</v>
          </cell>
          <cell r="R199">
            <v>0</v>
          </cell>
          <cell r="S199">
            <v>0</v>
          </cell>
          <cell r="T199">
            <v>3094</v>
          </cell>
          <cell r="U199">
            <v>0</v>
          </cell>
          <cell r="V199">
            <v>1237.5999999999999</v>
          </cell>
          <cell r="W199">
            <v>0</v>
          </cell>
          <cell r="X199">
            <v>4879</v>
          </cell>
          <cell r="Y199">
            <v>4147</v>
          </cell>
          <cell r="Z199">
            <v>4147</v>
          </cell>
          <cell r="AA199">
            <v>100</v>
          </cell>
          <cell r="AB199">
            <v>4879</v>
          </cell>
        </row>
        <row r="200">
          <cell r="G200" t="str">
            <v>KAPAHULU 4</v>
          </cell>
          <cell r="H200">
            <v>0</v>
          </cell>
          <cell r="I200">
            <v>0</v>
          </cell>
          <cell r="J200">
            <v>0</v>
          </cell>
          <cell r="K200">
            <v>0</v>
          </cell>
          <cell r="L200">
            <v>0</v>
          </cell>
          <cell r="M200">
            <v>23.94</v>
          </cell>
          <cell r="N200">
            <v>0</v>
          </cell>
          <cell r="O200">
            <v>0</v>
          </cell>
          <cell r="P200">
            <v>0</v>
          </cell>
          <cell r="Q200">
            <v>0</v>
          </cell>
          <cell r="R200">
            <v>0</v>
          </cell>
          <cell r="S200">
            <v>23.94</v>
          </cell>
          <cell r="T200">
            <v>3415</v>
          </cell>
          <cell r="U200">
            <v>0.70101999999999998</v>
          </cell>
          <cell r="V200">
            <v>1366</v>
          </cell>
          <cell r="W200">
            <v>1.7525599999999999</v>
          </cell>
          <cell r="X200">
            <v>3629</v>
          </cell>
          <cell r="Y200">
            <v>3084</v>
          </cell>
          <cell r="Z200">
            <v>3060.06</v>
          </cell>
          <cell r="AA200">
            <v>99.223699999999994</v>
          </cell>
          <cell r="AB200">
            <v>3629</v>
          </cell>
          <cell r="AC200">
            <v>0</v>
          </cell>
        </row>
        <row r="201">
          <cell r="G201" t="str">
            <v>KAPALAMA</v>
          </cell>
          <cell r="H201">
            <v>55.08</v>
          </cell>
          <cell r="I201">
            <v>20</v>
          </cell>
          <cell r="J201">
            <v>0</v>
          </cell>
          <cell r="K201">
            <v>32.58</v>
          </cell>
          <cell r="L201">
            <v>0</v>
          </cell>
          <cell r="M201">
            <v>205.62</v>
          </cell>
          <cell r="N201">
            <v>0</v>
          </cell>
          <cell r="O201">
            <v>0</v>
          </cell>
          <cell r="P201">
            <v>0</v>
          </cell>
          <cell r="Q201">
            <v>0</v>
          </cell>
          <cell r="R201">
            <v>0</v>
          </cell>
          <cell r="S201">
            <v>313.27999999999997</v>
          </cell>
          <cell r="T201">
            <v>529</v>
          </cell>
          <cell r="U201">
            <v>59.221200000000003</v>
          </cell>
          <cell r="V201">
            <v>211.6</v>
          </cell>
          <cell r="W201">
            <v>148.053</v>
          </cell>
          <cell r="X201">
            <v>587</v>
          </cell>
          <cell r="Y201">
            <v>499</v>
          </cell>
          <cell r="Z201">
            <v>185.72</v>
          </cell>
          <cell r="AA201">
            <v>37.218400000000003</v>
          </cell>
          <cell r="AB201">
            <v>889</v>
          </cell>
          <cell r="AC201">
            <v>0</v>
          </cell>
        </row>
        <row r="202">
          <cell r="G202" t="str">
            <v>KAPIOLANI 1</v>
          </cell>
          <cell r="H202">
            <v>14.88</v>
          </cell>
          <cell r="I202">
            <v>21.4</v>
          </cell>
          <cell r="J202">
            <v>0</v>
          </cell>
          <cell r="K202">
            <v>36</v>
          </cell>
          <cell r="L202">
            <v>0</v>
          </cell>
          <cell r="M202">
            <v>419.54</v>
          </cell>
          <cell r="N202">
            <v>20.25</v>
          </cell>
          <cell r="O202">
            <v>0</v>
          </cell>
          <cell r="P202">
            <v>0</v>
          </cell>
          <cell r="Q202">
            <v>0</v>
          </cell>
          <cell r="R202">
            <v>0</v>
          </cell>
          <cell r="S202">
            <v>512.07000000000005</v>
          </cell>
          <cell r="T202">
            <v>3740</v>
          </cell>
          <cell r="U202">
            <v>13.691700000000001</v>
          </cell>
          <cell r="V202">
            <v>1496</v>
          </cell>
          <cell r="W202">
            <v>34.229300000000002</v>
          </cell>
          <cell r="X202">
            <v>4867</v>
          </cell>
          <cell r="Y202">
            <v>4137</v>
          </cell>
          <cell r="Z202">
            <v>3624.93</v>
          </cell>
          <cell r="AA202">
            <v>87.622200000000007</v>
          </cell>
          <cell r="AB202">
            <v>5736</v>
          </cell>
          <cell r="AC202">
            <v>0</v>
          </cell>
        </row>
        <row r="203">
          <cell r="G203" t="str">
            <v>KAPIOLANI 2</v>
          </cell>
          <cell r="H203">
            <v>88.6</v>
          </cell>
          <cell r="I203">
            <v>0</v>
          </cell>
          <cell r="J203">
            <v>40</v>
          </cell>
          <cell r="K203">
            <v>25.35</v>
          </cell>
          <cell r="L203">
            <v>0</v>
          </cell>
          <cell r="M203">
            <v>664.92</v>
          </cell>
          <cell r="N203">
            <v>0</v>
          </cell>
          <cell r="O203">
            <v>0</v>
          </cell>
          <cell r="P203">
            <v>310</v>
          </cell>
          <cell r="Q203">
            <v>0</v>
          </cell>
          <cell r="R203">
            <v>0</v>
          </cell>
          <cell r="S203">
            <v>1128.8699999999999</v>
          </cell>
          <cell r="T203">
            <v>5611</v>
          </cell>
          <cell r="U203">
            <v>20.1189</v>
          </cell>
          <cell r="V203">
            <v>2244.4</v>
          </cell>
          <cell r="W203">
            <v>50.297199999999997</v>
          </cell>
          <cell r="X203">
            <v>5354</v>
          </cell>
          <cell r="Y203">
            <v>4551</v>
          </cell>
          <cell r="Z203">
            <v>3422.13</v>
          </cell>
          <cell r="AA203">
            <v>75.195099999999996</v>
          </cell>
          <cell r="AB203">
            <v>6310</v>
          </cell>
          <cell r="AC203">
            <v>0</v>
          </cell>
        </row>
        <row r="204">
          <cell r="G204" t="str">
            <v>KAPIOLANI 3</v>
          </cell>
          <cell r="H204">
            <v>124.9</v>
          </cell>
          <cell r="I204">
            <v>0</v>
          </cell>
          <cell r="J204">
            <v>0</v>
          </cell>
          <cell r="K204">
            <v>19.215</v>
          </cell>
          <cell r="L204">
            <v>3.8</v>
          </cell>
          <cell r="M204">
            <v>294.2</v>
          </cell>
          <cell r="N204">
            <v>0</v>
          </cell>
          <cell r="O204">
            <v>0</v>
          </cell>
          <cell r="P204">
            <v>0</v>
          </cell>
          <cell r="Q204">
            <v>0</v>
          </cell>
          <cell r="R204">
            <v>0</v>
          </cell>
          <cell r="S204">
            <v>442.11500000000001</v>
          </cell>
          <cell r="T204">
            <v>3114</v>
          </cell>
          <cell r="U204">
            <v>14.197699999999999</v>
          </cell>
          <cell r="V204">
            <v>1245.5999999999999</v>
          </cell>
          <cell r="W204">
            <v>35.494100000000003</v>
          </cell>
          <cell r="X204">
            <v>4056</v>
          </cell>
          <cell r="Y204">
            <v>3448</v>
          </cell>
          <cell r="Z204">
            <v>3005.89</v>
          </cell>
          <cell r="AA204">
            <v>87.177599999999998</v>
          </cell>
          <cell r="AB204">
            <v>4369</v>
          </cell>
          <cell r="AC204">
            <v>3.8</v>
          </cell>
        </row>
        <row r="205">
          <cell r="G205" t="str">
            <v>KAPOLEI 1</v>
          </cell>
          <cell r="H205">
            <v>0</v>
          </cell>
          <cell r="I205">
            <v>11</v>
          </cell>
          <cell r="J205">
            <v>0</v>
          </cell>
          <cell r="K205">
            <v>43.084000000000003</v>
          </cell>
          <cell r="L205">
            <v>0</v>
          </cell>
          <cell r="M205">
            <v>0</v>
          </cell>
          <cell r="N205">
            <v>0</v>
          </cell>
          <cell r="O205">
            <v>0</v>
          </cell>
          <cell r="P205">
            <v>0</v>
          </cell>
          <cell r="Q205">
            <v>0</v>
          </cell>
          <cell r="R205">
            <v>0</v>
          </cell>
          <cell r="S205">
            <v>54.084000000000003</v>
          </cell>
          <cell r="T205">
            <v>0</v>
          </cell>
          <cell r="V205">
            <v>0</v>
          </cell>
          <cell r="X205">
            <v>644</v>
          </cell>
          <cell r="Y205">
            <v>547</v>
          </cell>
          <cell r="Z205">
            <v>492.916</v>
          </cell>
          <cell r="AA205">
            <v>90.1126</v>
          </cell>
          <cell r="AB205">
            <v>644</v>
          </cell>
          <cell r="AC205">
            <v>0</v>
          </cell>
        </row>
        <row r="206">
          <cell r="G206" t="str">
            <v>KAPOLEI 2</v>
          </cell>
          <cell r="H206">
            <v>409.05</v>
          </cell>
          <cell r="I206">
            <v>251.79599999999999</v>
          </cell>
          <cell r="J206">
            <v>0</v>
          </cell>
          <cell r="K206">
            <v>158.50299999999999</v>
          </cell>
          <cell r="L206">
            <v>205.68</v>
          </cell>
          <cell r="M206">
            <v>481.8</v>
          </cell>
          <cell r="N206">
            <v>25</v>
          </cell>
          <cell r="O206">
            <v>0</v>
          </cell>
          <cell r="P206">
            <v>806.2</v>
          </cell>
          <cell r="Q206">
            <v>0</v>
          </cell>
          <cell r="R206">
            <v>0</v>
          </cell>
          <cell r="S206">
            <v>2338.0300000000002</v>
          </cell>
          <cell r="T206">
            <v>390</v>
          </cell>
          <cell r="U206">
            <v>599.495</v>
          </cell>
          <cell r="V206">
            <v>93</v>
          </cell>
          <cell r="W206">
            <v>2514.0100000000002</v>
          </cell>
          <cell r="X206">
            <v>4169</v>
          </cell>
          <cell r="Y206">
            <v>3544</v>
          </cell>
          <cell r="Z206">
            <v>1205.97</v>
          </cell>
          <cell r="AA206">
            <v>34.028500000000001</v>
          </cell>
          <cell r="AB206">
            <v>4169</v>
          </cell>
          <cell r="AC206">
            <v>172.88</v>
          </cell>
        </row>
        <row r="207">
          <cell r="G207" t="str">
            <v>KAPOLEI 3</v>
          </cell>
          <cell r="H207">
            <v>0</v>
          </cell>
          <cell r="I207">
            <v>0</v>
          </cell>
          <cell r="J207">
            <v>0</v>
          </cell>
          <cell r="K207">
            <v>0</v>
          </cell>
          <cell r="L207">
            <v>0</v>
          </cell>
          <cell r="M207">
            <v>0</v>
          </cell>
          <cell r="N207">
            <v>0</v>
          </cell>
          <cell r="O207">
            <v>0</v>
          </cell>
          <cell r="P207">
            <v>233.1</v>
          </cell>
          <cell r="Q207">
            <v>0</v>
          </cell>
          <cell r="R207">
            <v>0</v>
          </cell>
          <cell r="S207">
            <v>233.1</v>
          </cell>
          <cell r="T207">
            <v>0</v>
          </cell>
          <cell r="V207">
            <v>0</v>
          </cell>
          <cell r="X207">
            <v>3780</v>
          </cell>
          <cell r="Y207">
            <v>3213</v>
          </cell>
          <cell r="Z207">
            <v>2979.9</v>
          </cell>
          <cell r="AA207">
            <v>92.745099999999994</v>
          </cell>
          <cell r="AB207">
            <v>3780</v>
          </cell>
          <cell r="AC207">
            <v>0</v>
          </cell>
        </row>
        <row r="208">
          <cell r="G208" t="str">
            <v>KAPOLEI 4</v>
          </cell>
          <cell r="H208">
            <v>676</v>
          </cell>
          <cell r="I208">
            <v>0</v>
          </cell>
          <cell r="J208">
            <v>0</v>
          </cell>
          <cell r="K208">
            <v>0</v>
          </cell>
          <cell r="L208">
            <v>0</v>
          </cell>
          <cell r="M208">
            <v>0</v>
          </cell>
          <cell r="N208">
            <v>0</v>
          </cell>
          <cell r="O208">
            <v>0</v>
          </cell>
          <cell r="P208">
            <v>605.70000000000005</v>
          </cell>
          <cell r="Q208">
            <v>0</v>
          </cell>
          <cell r="R208">
            <v>0</v>
          </cell>
          <cell r="S208">
            <v>1281.7</v>
          </cell>
          <cell r="T208">
            <v>594</v>
          </cell>
          <cell r="U208">
            <v>215.774</v>
          </cell>
          <cell r="V208">
            <v>237.6</v>
          </cell>
          <cell r="W208">
            <v>539.43600000000004</v>
          </cell>
          <cell r="X208">
            <v>2966</v>
          </cell>
          <cell r="Y208">
            <v>2521</v>
          </cell>
          <cell r="Z208">
            <v>1239.3</v>
          </cell>
          <cell r="AA208">
            <v>49.159100000000002</v>
          </cell>
          <cell r="AB208">
            <v>3966</v>
          </cell>
          <cell r="AC208">
            <v>0</v>
          </cell>
        </row>
        <row r="209">
          <cell r="G209" t="str">
            <v>KAUHALE</v>
          </cell>
          <cell r="H209">
            <v>57.61</v>
          </cell>
          <cell r="I209">
            <v>22.8</v>
          </cell>
          <cell r="J209">
            <v>0</v>
          </cell>
          <cell r="K209">
            <v>84.62</v>
          </cell>
          <cell r="L209">
            <v>22.8</v>
          </cell>
          <cell r="M209">
            <v>484.13</v>
          </cell>
          <cell r="N209">
            <v>15.34</v>
          </cell>
          <cell r="O209">
            <v>0</v>
          </cell>
          <cell r="P209">
            <v>432.9</v>
          </cell>
          <cell r="Q209">
            <v>0</v>
          </cell>
          <cell r="R209">
            <v>0</v>
          </cell>
          <cell r="S209">
            <v>1120.2</v>
          </cell>
          <cell r="T209">
            <v>4095</v>
          </cell>
          <cell r="U209">
            <v>27.3553</v>
          </cell>
          <cell r="V209">
            <v>1638</v>
          </cell>
          <cell r="W209">
            <v>68.388300000000001</v>
          </cell>
          <cell r="X209">
            <v>6157</v>
          </cell>
          <cell r="Y209">
            <v>5233</v>
          </cell>
          <cell r="Z209">
            <v>4112.8</v>
          </cell>
          <cell r="AA209">
            <v>78.593500000000006</v>
          </cell>
          <cell r="AB209">
            <v>6157</v>
          </cell>
          <cell r="AC209">
            <v>20.2</v>
          </cell>
        </row>
        <row r="210">
          <cell r="G210" t="str">
            <v>KAWAILOA</v>
          </cell>
          <cell r="H210">
            <v>110.4</v>
          </cell>
          <cell r="I210">
            <v>95.58</v>
          </cell>
          <cell r="J210">
            <v>497</v>
          </cell>
          <cell r="K210">
            <v>186.58099999999999</v>
          </cell>
          <cell r="L210">
            <v>39.24</v>
          </cell>
          <cell r="M210">
            <v>508.65</v>
          </cell>
          <cell r="N210">
            <v>0</v>
          </cell>
          <cell r="O210">
            <v>0</v>
          </cell>
          <cell r="P210">
            <v>0</v>
          </cell>
          <cell r="Q210">
            <v>0</v>
          </cell>
          <cell r="R210">
            <v>0</v>
          </cell>
          <cell r="S210">
            <v>1437.45</v>
          </cell>
          <cell r="T210">
            <v>2444</v>
          </cell>
          <cell r="U210">
            <v>58.8155</v>
          </cell>
          <cell r="V210">
            <v>1300</v>
          </cell>
          <cell r="W210">
            <v>110.57299999999999</v>
          </cell>
          <cell r="X210">
            <v>1133</v>
          </cell>
          <cell r="Y210">
            <v>963</v>
          </cell>
          <cell r="Z210">
            <v>-474.45100000000002</v>
          </cell>
          <cell r="AA210">
            <v>-49.268000000000001</v>
          </cell>
          <cell r="AB210">
            <v>4758</v>
          </cell>
          <cell r="AC210">
            <v>30.2</v>
          </cell>
        </row>
        <row r="211">
          <cell r="G211" t="str">
            <v>KAWELA</v>
          </cell>
          <cell r="H211">
            <v>153.08000000000001</v>
          </cell>
          <cell r="I211">
            <v>173.88</v>
          </cell>
          <cell r="J211">
            <v>2000</v>
          </cell>
          <cell r="K211">
            <v>95.16</v>
          </cell>
          <cell r="L211">
            <v>233.76</v>
          </cell>
          <cell r="M211">
            <v>748.68</v>
          </cell>
          <cell r="N211">
            <v>30.48</v>
          </cell>
          <cell r="O211">
            <v>0</v>
          </cell>
          <cell r="P211">
            <v>351.2</v>
          </cell>
          <cell r="Q211">
            <v>0</v>
          </cell>
          <cell r="R211">
            <v>0</v>
          </cell>
          <cell r="S211">
            <v>3786.24</v>
          </cell>
          <cell r="T211">
            <v>2995</v>
          </cell>
          <cell r="U211">
            <v>126.419</v>
          </cell>
          <cell r="V211">
            <v>959</v>
          </cell>
          <cell r="W211">
            <v>394.81099999999998</v>
          </cell>
          <cell r="X211">
            <v>4800</v>
          </cell>
          <cell r="Y211">
            <v>4080</v>
          </cell>
          <cell r="Z211">
            <v>293.76</v>
          </cell>
          <cell r="AA211">
            <v>7.2</v>
          </cell>
          <cell r="AB211">
            <v>4800</v>
          </cell>
          <cell r="AC211">
            <v>198.2</v>
          </cell>
        </row>
        <row r="212">
          <cell r="G212" t="str">
            <v>KEALAOLU</v>
          </cell>
          <cell r="H212">
            <v>21.87</v>
          </cell>
          <cell r="I212">
            <v>0</v>
          </cell>
          <cell r="J212">
            <v>0</v>
          </cell>
          <cell r="K212">
            <v>0</v>
          </cell>
          <cell r="L212">
            <v>11.4</v>
          </cell>
          <cell r="M212">
            <v>316.24</v>
          </cell>
          <cell r="N212">
            <v>5.03</v>
          </cell>
          <cell r="O212">
            <v>0</v>
          </cell>
          <cell r="P212">
            <v>0</v>
          </cell>
          <cell r="Q212">
            <v>0</v>
          </cell>
          <cell r="R212">
            <v>0</v>
          </cell>
          <cell r="S212">
            <v>354.54</v>
          </cell>
          <cell r="T212">
            <v>607</v>
          </cell>
          <cell r="U212">
            <v>58.4086</v>
          </cell>
          <cell r="V212">
            <v>242.8</v>
          </cell>
          <cell r="W212">
            <v>146.02099999999999</v>
          </cell>
          <cell r="X212">
            <v>1120</v>
          </cell>
          <cell r="Y212">
            <v>952</v>
          </cell>
          <cell r="Z212">
            <v>597.46</v>
          </cell>
          <cell r="AA212">
            <v>62.758400000000002</v>
          </cell>
          <cell r="AB212">
            <v>1120</v>
          </cell>
          <cell r="AC212">
            <v>11.4</v>
          </cell>
        </row>
        <row r="213">
          <cell r="G213" t="str">
            <v>KEAWE</v>
          </cell>
          <cell r="H213">
            <v>1.68</v>
          </cell>
          <cell r="I213">
            <v>0</v>
          </cell>
          <cell r="J213">
            <v>0</v>
          </cell>
          <cell r="K213">
            <v>5.16</v>
          </cell>
          <cell r="L213">
            <v>0</v>
          </cell>
          <cell r="M213">
            <v>199.1</v>
          </cell>
          <cell r="N213">
            <v>0</v>
          </cell>
          <cell r="O213">
            <v>0</v>
          </cell>
          <cell r="P213">
            <v>299.7</v>
          </cell>
          <cell r="Q213">
            <v>0</v>
          </cell>
          <cell r="R213">
            <v>0</v>
          </cell>
          <cell r="S213">
            <v>505.64</v>
          </cell>
          <cell r="T213">
            <v>2902</v>
          </cell>
          <cell r="U213">
            <v>17.4238</v>
          </cell>
          <cell r="V213">
            <v>435.3</v>
          </cell>
          <cell r="W213">
            <v>116.15900000000001</v>
          </cell>
          <cell r="X213">
            <v>4502</v>
          </cell>
          <cell r="Y213">
            <v>3827</v>
          </cell>
          <cell r="Z213">
            <v>3321.36</v>
          </cell>
          <cell r="AA213">
            <v>86.787599999999998</v>
          </cell>
          <cell r="AB213">
            <v>4969</v>
          </cell>
          <cell r="AC213">
            <v>0</v>
          </cell>
        </row>
        <row r="214">
          <cell r="G214" t="str">
            <v>KEEHI 1</v>
          </cell>
          <cell r="H214">
            <v>0</v>
          </cell>
          <cell r="I214">
            <v>0</v>
          </cell>
          <cell r="J214">
            <v>350</v>
          </cell>
          <cell r="K214">
            <v>0</v>
          </cell>
          <cell r="L214">
            <v>0</v>
          </cell>
          <cell r="M214">
            <v>11.61</v>
          </cell>
          <cell r="N214">
            <v>0</v>
          </cell>
          <cell r="O214">
            <v>0</v>
          </cell>
          <cell r="P214">
            <v>0</v>
          </cell>
          <cell r="Q214">
            <v>0</v>
          </cell>
          <cell r="R214">
            <v>0</v>
          </cell>
          <cell r="S214">
            <v>361.61</v>
          </cell>
          <cell r="T214">
            <v>2197</v>
          </cell>
          <cell r="U214">
            <v>16.459299999999999</v>
          </cell>
          <cell r="V214">
            <v>329.55</v>
          </cell>
          <cell r="W214">
            <v>109.72799999999999</v>
          </cell>
          <cell r="X214">
            <v>2912</v>
          </cell>
          <cell r="Y214">
            <v>2475</v>
          </cell>
          <cell r="Z214">
            <v>2113.39</v>
          </cell>
          <cell r="AA214">
            <v>85.389499999999998</v>
          </cell>
          <cell r="AB214">
            <v>2912</v>
          </cell>
          <cell r="AC214">
            <v>0</v>
          </cell>
        </row>
        <row r="215">
          <cell r="G215" t="str">
            <v>KEEHI 5</v>
          </cell>
          <cell r="H215">
            <v>99.9</v>
          </cell>
          <cell r="I215">
            <v>0</v>
          </cell>
          <cell r="J215">
            <v>240</v>
          </cell>
          <cell r="K215">
            <v>0</v>
          </cell>
          <cell r="L215">
            <v>0</v>
          </cell>
          <cell r="M215">
            <v>250</v>
          </cell>
          <cell r="N215">
            <v>0</v>
          </cell>
          <cell r="O215">
            <v>0</v>
          </cell>
          <cell r="P215">
            <v>491.7</v>
          </cell>
          <cell r="Q215">
            <v>0</v>
          </cell>
          <cell r="R215">
            <v>0</v>
          </cell>
          <cell r="S215">
            <v>1081.5999999999999</v>
          </cell>
          <cell r="T215">
            <v>232</v>
          </cell>
          <cell r="U215">
            <v>466.20699999999999</v>
          </cell>
          <cell r="V215">
            <v>34.799999999999997</v>
          </cell>
          <cell r="W215">
            <v>3108.05</v>
          </cell>
          <cell r="X215">
            <v>3166</v>
          </cell>
          <cell r="Y215">
            <v>2691</v>
          </cell>
          <cell r="Z215">
            <v>1609.4</v>
          </cell>
          <cell r="AA215">
            <v>59.806800000000003</v>
          </cell>
          <cell r="AB215">
            <v>3166</v>
          </cell>
          <cell r="AC215">
            <v>0</v>
          </cell>
        </row>
        <row r="216">
          <cell r="G216" t="str">
            <v>KEEHI 6</v>
          </cell>
          <cell r="H216">
            <v>0</v>
          </cell>
          <cell r="I216">
            <v>0</v>
          </cell>
          <cell r="J216">
            <v>0</v>
          </cell>
          <cell r="K216">
            <v>0</v>
          </cell>
          <cell r="L216">
            <v>0</v>
          </cell>
          <cell r="M216">
            <v>437.05</v>
          </cell>
          <cell r="N216">
            <v>0</v>
          </cell>
          <cell r="O216">
            <v>0</v>
          </cell>
          <cell r="P216">
            <v>121.8</v>
          </cell>
          <cell r="Q216">
            <v>0</v>
          </cell>
          <cell r="R216">
            <v>0</v>
          </cell>
          <cell r="S216">
            <v>558.85</v>
          </cell>
          <cell r="T216">
            <v>2933</v>
          </cell>
          <cell r="U216">
            <v>19.053899999999999</v>
          </cell>
          <cell r="V216">
            <v>439.95</v>
          </cell>
          <cell r="W216">
            <v>127.026</v>
          </cell>
          <cell r="X216">
            <v>4074</v>
          </cell>
          <cell r="Y216">
            <v>3463</v>
          </cell>
          <cell r="Z216">
            <v>2904.15</v>
          </cell>
          <cell r="AA216">
            <v>83.862300000000005</v>
          </cell>
          <cell r="AB216">
            <v>4074</v>
          </cell>
          <cell r="AC216">
            <v>0</v>
          </cell>
        </row>
        <row r="217">
          <cell r="G217" t="str">
            <v>KEEHI 7</v>
          </cell>
          <cell r="H217">
            <v>99.9</v>
          </cell>
          <cell r="I217">
            <v>0</v>
          </cell>
          <cell r="J217">
            <v>0</v>
          </cell>
          <cell r="K217">
            <v>0</v>
          </cell>
          <cell r="L217">
            <v>0</v>
          </cell>
          <cell r="M217">
            <v>98.04</v>
          </cell>
          <cell r="N217">
            <v>0</v>
          </cell>
          <cell r="O217">
            <v>0</v>
          </cell>
          <cell r="P217">
            <v>531.96</v>
          </cell>
          <cell r="Q217">
            <v>0</v>
          </cell>
          <cell r="R217">
            <v>0</v>
          </cell>
          <cell r="S217">
            <v>729.9</v>
          </cell>
          <cell r="T217">
            <v>5890</v>
          </cell>
          <cell r="U217">
            <v>12.392200000000001</v>
          </cell>
          <cell r="V217">
            <v>883.5</v>
          </cell>
          <cell r="W217">
            <v>82.614599999999996</v>
          </cell>
          <cell r="X217">
            <v>2866</v>
          </cell>
          <cell r="Y217">
            <v>2436</v>
          </cell>
          <cell r="Z217">
            <v>1706.1</v>
          </cell>
          <cell r="AA217">
            <v>70.036900000000003</v>
          </cell>
          <cell r="AB217">
            <v>2866</v>
          </cell>
          <cell r="AC217">
            <v>0</v>
          </cell>
        </row>
        <row r="218">
          <cell r="G218" t="str">
            <v>KEEHI 8</v>
          </cell>
          <cell r="H218">
            <v>0</v>
          </cell>
          <cell r="I218">
            <v>0</v>
          </cell>
          <cell r="J218">
            <v>0</v>
          </cell>
          <cell r="K218">
            <v>0</v>
          </cell>
          <cell r="L218">
            <v>0</v>
          </cell>
          <cell r="M218">
            <v>0</v>
          </cell>
          <cell r="N218">
            <v>0</v>
          </cell>
          <cell r="O218">
            <v>0</v>
          </cell>
          <cell r="P218">
            <v>0</v>
          </cell>
          <cell r="Q218">
            <v>0</v>
          </cell>
          <cell r="R218">
            <v>0</v>
          </cell>
          <cell r="S218">
            <v>0</v>
          </cell>
          <cell r="T218">
            <v>520</v>
          </cell>
          <cell r="U218">
            <v>0</v>
          </cell>
          <cell r="V218">
            <v>78</v>
          </cell>
          <cell r="W218">
            <v>0</v>
          </cell>
          <cell r="X218">
            <v>1766</v>
          </cell>
          <cell r="Y218">
            <v>1501</v>
          </cell>
          <cell r="Z218">
            <v>1501</v>
          </cell>
          <cell r="AA218">
            <v>100</v>
          </cell>
          <cell r="AB218">
            <v>1766</v>
          </cell>
          <cell r="AC218">
            <v>0</v>
          </cell>
        </row>
        <row r="219">
          <cell r="G219" t="str">
            <v>KEOLU DR</v>
          </cell>
          <cell r="H219">
            <v>268.35000000000002</v>
          </cell>
          <cell r="I219">
            <v>60.3</v>
          </cell>
          <cell r="J219">
            <v>0</v>
          </cell>
          <cell r="K219">
            <v>374.29500000000002</v>
          </cell>
          <cell r="L219">
            <v>57</v>
          </cell>
          <cell r="M219">
            <v>2003.45</v>
          </cell>
          <cell r="N219">
            <v>143.34</v>
          </cell>
          <cell r="O219">
            <v>0</v>
          </cell>
          <cell r="P219">
            <v>36</v>
          </cell>
          <cell r="Q219">
            <v>0</v>
          </cell>
          <cell r="R219">
            <v>0</v>
          </cell>
          <cell r="S219">
            <v>2942.73</v>
          </cell>
          <cell r="T219">
            <v>3223</v>
          </cell>
          <cell r="U219">
            <v>91.304199999999994</v>
          </cell>
          <cell r="V219">
            <v>1608</v>
          </cell>
          <cell r="W219">
            <v>183.006</v>
          </cell>
          <cell r="X219">
            <v>4497</v>
          </cell>
          <cell r="Y219">
            <v>3822</v>
          </cell>
          <cell r="Z219">
            <v>879.26499999999999</v>
          </cell>
          <cell r="AA219">
            <v>23.005400000000002</v>
          </cell>
          <cell r="AB219">
            <v>4497</v>
          </cell>
          <cell r="AC219">
            <v>44.892000000000003</v>
          </cell>
        </row>
        <row r="220">
          <cell r="G220" t="str">
            <v>KEWALO</v>
          </cell>
          <cell r="H220">
            <v>92.72</v>
          </cell>
          <cell r="I220">
            <v>7.6</v>
          </cell>
          <cell r="J220">
            <v>0</v>
          </cell>
          <cell r="K220">
            <v>41.81</v>
          </cell>
          <cell r="L220">
            <v>3.8</v>
          </cell>
          <cell r="M220">
            <v>446.8</v>
          </cell>
          <cell r="N220">
            <v>15.58</v>
          </cell>
          <cell r="O220">
            <v>0</v>
          </cell>
          <cell r="P220">
            <v>8387.4</v>
          </cell>
          <cell r="Q220">
            <v>0</v>
          </cell>
          <cell r="R220">
            <v>0</v>
          </cell>
          <cell r="S220">
            <v>8995.7099999999991</v>
          </cell>
          <cell r="T220">
            <v>4442</v>
          </cell>
          <cell r="U220">
            <v>202.51499999999999</v>
          </cell>
          <cell r="V220">
            <v>1776.8</v>
          </cell>
          <cell r="W220">
            <v>506.28699999999998</v>
          </cell>
          <cell r="X220">
            <v>7087</v>
          </cell>
          <cell r="Y220">
            <v>6024</v>
          </cell>
          <cell r="Z220">
            <v>-2971.71</v>
          </cell>
          <cell r="AA220">
            <v>-49.331200000000003</v>
          </cell>
          <cell r="AB220">
            <v>7024</v>
          </cell>
          <cell r="AC220">
            <v>0</v>
          </cell>
        </row>
        <row r="221">
          <cell r="G221" t="str">
            <v>KEWALO 1</v>
          </cell>
          <cell r="H221">
            <v>0</v>
          </cell>
          <cell r="I221">
            <v>0</v>
          </cell>
          <cell r="J221">
            <v>0</v>
          </cell>
          <cell r="K221">
            <v>0</v>
          </cell>
          <cell r="L221">
            <v>0</v>
          </cell>
          <cell r="M221">
            <v>84.1</v>
          </cell>
          <cell r="N221">
            <v>0</v>
          </cell>
          <cell r="O221">
            <v>0</v>
          </cell>
          <cell r="P221">
            <v>0</v>
          </cell>
          <cell r="Q221">
            <v>0</v>
          </cell>
          <cell r="R221">
            <v>0</v>
          </cell>
          <cell r="S221">
            <v>84.1</v>
          </cell>
          <cell r="T221">
            <v>2931</v>
          </cell>
          <cell r="U221">
            <v>2.8693300000000002</v>
          </cell>
          <cell r="V221">
            <v>1172.4000000000001</v>
          </cell>
          <cell r="W221">
            <v>7.1733200000000004</v>
          </cell>
          <cell r="X221">
            <v>3591</v>
          </cell>
          <cell r="Y221">
            <v>3052</v>
          </cell>
          <cell r="Z221">
            <v>2967.9</v>
          </cell>
          <cell r="AA221">
            <v>97.244399999999999</v>
          </cell>
          <cell r="AB221">
            <v>3851</v>
          </cell>
          <cell r="AC221">
            <v>0</v>
          </cell>
        </row>
        <row r="222">
          <cell r="G222" t="str">
            <v>KEWALO 2</v>
          </cell>
          <cell r="H222">
            <v>0</v>
          </cell>
          <cell r="I222">
            <v>0</v>
          </cell>
          <cell r="J222">
            <v>0</v>
          </cell>
          <cell r="K222">
            <v>0</v>
          </cell>
          <cell r="L222">
            <v>0</v>
          </cell>
          <cell r="M222">
            <v>82.8</v>
          </cell>
          <cell r="N222">
            <v>0</v>
          </cell>
          <cell r="O222">
            <v>0</v>
          </cell>
          <cell r="P222">
            <v>0</v>
          </cell>
          <cell r="Q222">
            <v>0</v>
          </cell>
          <cell r="R222">
            <v>0</v>
          </cell>
          <cell r="S222">
            <v>82.8</v>
          </cell>
          <cell r="T222">
            <v>3369</v>
          </cell>
          <cell r="U222">
            <v>2.4577</v>
          </cell>
          <cell r="V222">
            <v>1347.6</v>
          </cell>
          <cell r="W222">
            <v>6.1442600000000001</v>
          </cell>
          <cell r="X222">
            <v>4809</v>
          </cell>
          <cell r="Y222">
            <v>4088</v>
          </cell>
          <cell r="Z222">
            <v>4005.2</v>
          </cell>
          <cell r="AA222">
            <v>97.974599999999995</v>
          </cell>
          <cell r="AB222">
            <v>5782</v>
          </cell>
          <cell r="AC222">
            <v>0</v>
          </cell>
        </row>
        <row r="223">
          <cell r="G223" t="str">
            <v>KEWALO 3</v>
          </cell>
          <cell r="H223">
            <v>0</v>
          </cell>
          <cell r="I223">
            <v>0</v>
          </cell>
          <cell r="J223">
            <v>0</v>
          </cell>
          <cell r="K223">
            <v>0</v>
          </cell>
          <cell r="L223">
            <v>0</v>
          </cell>
          <cell r="M223">
            <v>0</v>
          </cell>
          <cell r="N223">
            <v>0</v>
          </cell>
          <cell r="O223">
            <v>0</v>
          </cell>
          <cell r="P223">
            <v>0</v>
          </cell>
          <cell r="Q223">
            <v>0</v>
          </cell>
          <cell r="R223">
            <v>0</v>
          </cell>
          <cell r="S223">
            <v>0</v>
          </cell>
          <cell r="T223">
            <v>61</v>
          </cell>
          <cell r="U223">
            <v>0</v>
          </cell>
          <cell r="V223">
            <v>24.4</v>
          </cell>
          <cell r="W223">
            <v>0</v>
          </cell>
          <cell r="X223">
            <v>73</v>
          </cell>
          <cell r="Y223">
            <v>62</v>
          </cell>
          <cell r="Z223">
            <v>62</v>
          </cell>
          <cell r="AA223">
            <v>100</v>
          </cell>
          <cell r="AB223">
            <v>83</v>
          </cell>
        </row>
        <row r="224">
          <cell r="G224" t="str">
            <v>KEWALO 4</v>
          </cell>
          <cell r="H224">
            <v>0</v>
          </cell>
          <cell r="I224">
            <v>0</v>
          </cell>
          <cell r="J224">
            <v>0</v>
          </cell>
          <cell r="K224">
            <v>40.515000000000001</v>
          </cell>
          <cell r="L224">
            <v>19</v>
          </cell>
          <cell r="M224">
            <v>115.73</v>
          </cell>
          <cell r="N224">
            <v>8.49</v>
          </cell>
          <cell r="O224">
            <v>0</v>
          </cell>
          <cell r="P224">
            <v>0</v>
          </cell>
          <cell r="Q224">
            <v>0</v>
          </cell>
          <cell r="R224">
            <v>0</v>
          </cell>
          <cell r="S224">
            <v>183.73500000000001</v>
          </cell>
          <cell r="T224">
            <v>2339</v>
          </cell>
          <cell r="U224">
            <v>7.8552799999999996</v>
          </cell>
          <cell r="V224">
            <v>935.6</v>
          </cell>
          <cell r="W224">
            <v>19.638200000000001</v>
          </cell>
          <cell r="X224">
            <v>2953</v>
          </cell>
          <cell r="Y224">
            <v>2510</v>
          </cell>
          <cell r="Z224">
            <v>2326.2600000000002</v>
          </cell>
          <cell r="AA224">
            <v>92.679900000000004</v>
          </cell>
          <cell r="AB224">
            <v>3416</v>
          </cell>
          <cell r="AC224">
            <v>19</v>
          </cell>
        </row>
        <row r="225">
          <cell r="G225" t="str">
            <v>KEWALO 5</v>
          </cell>
          <cell r="H225">
            <v>0</v>
          </cell>
          <cell r="I225">
            <v>0</v>
          </cell>
          <cell r="J225">
            <v>0</v>
          </cell>
          <cell r="K225">
            <v>0</v>
          </cell>
          <cell r="L225">
            <v>0</v>
          </cell>
          <cell r="M225">
            <v>100</v>
          </cell>
          <cell r="N225">
            <v>0</v>
          </cell>
          <cell r="O225">
            <v>0</v>
          </cell>
          <cell r="P225">
            <v>400</v>
          </cell>
          <cell r="Q225">
            <v>0</v>
          </cell>
          <cell r="R225">
            <v>0</v>
          </cell>
          <cell r="S225">
            <v>500</v>
          </cell>
          <cell r="T225">
            <v>6499</v>
          </cell>
          <cell r="U225">
            <v>7.6934899999999997</v>
          </cell>
          <cell r="V225">
            <v>2599.6</v>
          </cell>
          <cell r="W225">
            <v>19.233699999999999</v>
          </cell>
          <cell r="X225">
            <v>11185</v>
          </cell>
          <cell r="Y225">
            <v>9507</v>
          </cell>
          <cell r="Z225">
            <v>9007</v>
          </cell>
          <cell r="AA225">
            <v>94.740700000000004</v>
          </cell>
          <cell r="AB225">
            <v>11185</v>
          </cell>
          <cell r="AC225">
            <v>0</v>
          </cell>
        </row>
        <row r="226">
          <cell r="G226" t="str">
            <v>KEWALO 6</v>
          </cell>
          <cell r="H226">
            <v>0</v>
          </cell>
          <cell r="I226">
            <v>0</v>
          </cell>
          <cell r="J226">
            <v>0</v>
          </cell>
          <cell r="K226">
            <v>0</v>
          </cell>
          <cell r="L226">
            <v>0</v>
          </cell>
          <cell r="M226">
            <v>0</v>
          </cell>
          <cell r="N226">
            <v>0</v>
          </cell>
          <cell r="O226">
            <v>0</v>
          </cell>
          <cell r="P226">
            <v>370</v>
          </cell>
          <cell r="Q226">
            <v>0</v>
          </cell>
          <cell r="R226">
            <v>0</v>
          </cell>
          <cell r="S226">
            <v>370</v>
          </cell>
          <cell r="T226">
            <v>3581</v>
          </cell>
          <cell r="U226">
            <v>10.3323</v>
          </cell>
          <cell r="V226">
            <v>1432.4</v>
          </cell>
          <cell r="W226">
            <v>25.8308</v>
          </cell>
          <cell r="X226">
            <v>5907</v>
          </cell>
          <cell r="Y226">
            <v>5021</v>
          </cell>
          <cell r="Z226">
            <v>4651</v>
          </cell>
          <cell r="AA226">
            <v>92.631</v>
          </cell>
          <cell r="AB226">
            <v>5907</v>
          </cell>
          <cell r="AC226">
            <v>0</v>
          </cell>
        </row>
        <row r="227">
          <cell r="G227" t="str">
            <v>KEWALO 7</v>
          </cell>
          <cell r="H227">
            <v>0</v>
          </cell>
          <cell r="I227">
            <v>0</v>
          </cell>
          <cell r="J227">
            <v>0</v>
          </cell>
          <cell r="K227">
            <v>0</v>
          </cell>
          <cell r="L227">
            <v>0</v>
          </cell>
          <cell r="M227">
            <v>0</v>
          </cell>
          <cell r="N227">
            <v>0</v>
          </cell>
          <cell r="O227">
            <v>0</v>
          </cell>
          <cell r="P227">
            <v>0</v>
          </cell>
          <cell r="Q227">
            <v>0</v>
          </cell>
          <cell r="R227">
            <v>0</v>
          </cell>
          <cell r="S227">
            <v>0</v>
          </cell>
          <cell r="U227">
            <v>0</v>
          </cell>
          <cell r="W227">
            <v>0</v>
          </cell>
          <cell r="Z227">
            <v>0</v>
          </cell>
          <cell r="AB227">
            <v>0</v>
          </cell>
        </row>
        <row r="228">
          <cell r="G228" t="str">
            <v>KILAUEA 12KV</v>
          </cell>
          <cell r="H228">
            <v>151.82</v>
          </cell>
          <cell r="I228">
            <v>106.72</v>
          </cell>
          <cell r="J228">
            <v>0</v>
          </cell>
          <cell r="K228">
            <v>168.25800000000001</v>
          </cell>
          <cell r="L228">
            <v>5.76</v>
          </cell>
          <cell r="M228">
            <v>1344.15</v>
          </cell>
          <cell r="N228">
            <v>36.770000000000003</v>
          </cell>
          <cell r="O228">
            <v>0</v>
          </cell>
          <cell r="P228">
            <v>229</v>
          </cell>
          <cell r="Q228">
            <v>0</v>
          </cell>
          <cell r="R228">
            <v>0</v>
          </cell>
          <cell r="S228">
            <v>2042.48</v>
          </cell>
          <cell r="T228">
            <v>4100</v>
          </cell>
          <cell r="U228">
            <v>49.816499999999998</v>
          </cell>
          <cell r="V228">
            <v>1640</v>
          </cell>
          <cell r="W228">
            <v>124.541</v>
          </cell>
          <cell r="X228">
            <v>6299</v>
          </cell>
          <cell r="Y228">
            <v>5354</v>
          </cell>
          <cell r="Z228">
            <v>3311.52</v>
          </cell>
          <cell r="AA228">
            <v>61.851399999999998</v>
          </cell>
          <cell r="AB228">
            <v>6299</v>
          </cell>
          <cell r="AC228">
            <v>5</v>
          </cell>
        </row>
        <row r="229">
          <cell r="G229" t="str">
            <v>KILAUEA 4KV</v>
          </cell>
          <cell r="H229">
            <v>93.45</v>
          </cell>
          <cell r="I229">
            <v>38.1</v>
          </cell>
          <cell r="J229">
            <v>0</v>
          </cell>
          <cell r="K229">
            <v>158.995</v>
          </cell>
          <cell r="L229">
            <v>0</v>
          </cell>
          <cell r="M229">
            <v>609.92999999999995</v>
          </cell>
          <cell r="N229">
            <v>49.36</v>
          </cell>
          <cell r="O229">
            <v>0</v>
          </cell>
          <cell r="P229">
            <v>0</v>
          </cell>
          <cell r="Q229">
            <v>0</v>
          </cell>
          <cell r="R229">
            <v>0</v>
          </cell>
          <cell r="S229">
            <v>949.83500000000004</v>
          </cell>
          <cell r="T229">
            <v>954</v>
          </cell>
          <cell r="U229">
            <v>99.563400000000001</v>
          </cell>
          <cell r="V229">
            <v>177</v>
          </cell>
          <cell r="W229">
            <v>536.63</v>
          </cell>
          <cell r="X229">
            <v>962</v>
          </cell>
          <cell r="Y229">
            <v>818</v>
          </cell>
          <cell r="Z229">
            <v>-131.83500000000001</v>
          </cell>
          <cell r="AA229">
            <v>-16.116700000000002</v>
          </cell>
          <cell r="AB229">
            <v>1406</v>
          </cell>
          <cell r="AC229">
            <v>0</v>
          </cell>
        </row>
        <row r="230">
          <cell r="G230" t="str">
            <v>KIPAPA</v>
          </cell>
          <cell r="H230">
            <v>0</v>
          </cell>
          <cell r="I230">
            <v>0</v>
          </cell>
          <cell r="J230">
            <v>0</v>
          </cell>
          <cell r="K230">
            <v>0</v>
          </cell>
          <cell r="L230">
            <v>0</v>
          </cell>
          <cell r="M230">
            <v>319.06</v>
          </cell>
          <cell r="N230">
            <v>0</v>
          </cell>
          <cell r="O230">
            <v>0</v>
          </cell>
          <cell r="P230">
            <v>0</v>
          </cell>
          <cell r="Q230">
            <v>0</v>
          </cell>
          <cell r="R230">
            <v>0</v>
          </cell>
          <cell r="S230">
            <v>319.06</v>
          </cell>
          <cell r="T230">
            <v>4263</v>
          </cell>
          <cell r="U230">
            <v>7.4843999999999999</v>
          </cell>
          <cell r="V230">
            <v>1705.2</v>
          </cell>
          <cell r="W230">
            <v>18.710999999999999</v>
          </cell>
          <cell r="X230">
            <v>3487</v>
          </cell>
          <cell r="Y230">
            <v>2964</v>
          </cell>
          <cell r="Z230">
            <v>2644.94</v>
          </cell>
          <cell r="AA230">
            <v>89.235500000000002</v>
          </cell>
          <cell r="AB230">
            <v>3487</v>
          </cell>
          <cell r="AC230">
            <v>0</v>
          </cell>
        </row>
        <row r="231">
          <cell r="G231" t="str">
            <v>KO OLINA 1</v>
          </cell>
          <cell r="H231">
            <v>54.31</v>
          </cell>
          <cell r="I231">
            <v>19.64</v>
          </cell>
          <cell r="J231">
            <v>0</v>
          </cell>
          <cell r="K231">
            <v>24.9</v>
          </cell>
          <cell r="L231">
            <v>14.64</v>
          </cell>
          <cell r="M231">
            <v>256.70999999999998</v>
          </cell>
          <cell r="N231">
            <v>0</v>
          </cell>
          <cell r="O231">
            <v>0</v>
          </cell>
          <cell r="P231">
            <v>0</v>
          </cell>
          <cell r="Q231">
            <v>0</v>
          </cell>
          <cell r="R231">
            <v>0</v>
          </cell>
          <cell r="S231">
            <v>370.2</v>
          </cell>
          <cell r="T231">
            <v>4884</v>
          </cell>
          <cell r="U231">
            <v>7.5798500000000004</v>
          </cell>
          <cell r="V231">
            <v>2779</v>
          </cell>
          <cell r="W231">
            <v>13.321300000000001</v>
          </cell>
          <cell r="X231">
            <v>8395</v>
          </cell>
          <cell r="Y231">
            <v>7136</v>
          </cell>
          <cell r="Z231">
            <v>6765.8</v>
          </cell>
          <cell r="AA231">
            <v>94.812200000000004</v>
          </cell>
          <cell r="AB231">
            <v>8395</v>
          </cell>
          <cell r="AC231">
            <v>10</v>
          </cell>
        </row>
        <row r="232">
          <cell r="G232" t="str">
            <v>KO OLINA 2</v>
          </cell>
          <cell r="H232">
            <v>0</v>
          </cell>
          <cell r="I232">
            <v>0</v>
          </cell>
          <cell r="J232">
            <v>0</v>
          </cell>
          <cell r="K232">
            <v>0</v>
          </cell>
          <cell r="L232">
            <v>0</v>
          </cell>
          <cell r="M232">
            <v>0</v>
          </cell>
          <cell r="N232">
            <v>0</v>
          </cell>
          <cell r="O232">
            <v>0</v>
          </cell>
          <cell r="P232">
            <v>0</v>
          </cell>
          <cell r="Q232">
            <v>0</v>
          </cell>
          <cell r="R232">
            <v>0</v>
          </cell>
          <cell r="S232">
            <v>0</v>
          </cell>
          <cell r="T232">
            <v>44</v>
          </cell>
          <cell r="U232">
            <v>0</v>
          </cell>
          <cell r="V232">
            <v>17.600000000000001</v>
          </cell>
          <cell r="W232">
            <v>0</v>
          </cell>
          <cell r="X232">
            <v>84</v>
          </cell>
          <cell r="Y232">
            <v>72</v>
          </cell>
          <cell r="Z232">
            <v>72</v>
          </cell>
          <cell r="AA232">
            <v>100</v>
          </cell>
          <cell r="AB232">
            <v>84</v>
          </cell>
        </row>
        <row r="233">
          <cell r="G233" t="str">
            <v>KO OLINA 3</v>
          </cell>
          <cell r="H233">
            <v>0</v>
          </cell>
          <cell r="I233">
            <v>0</v>
          </cell>
          <cell r="J233">
            <v>0</v>
          </cell>
          <cell r="K233">
            <v>0</v>
          </cell>
          <cell r="L233">
            <v>0</v>
          </cell>
          <cell r="M233">
            <v>0</v>
          </cell>
          <cell r="N233">
            <v>0</v>
          </cell>
          <cell r="O233">
            <v>0</v>
          </cell>
          <cell r="P233">
            <v>0</v>
          </cell>
          <cell r="Q233">
            <v>0</v>
          </cell>
          <cell r="R233">
            <v>0</v>
          </cell>
          <cell r="S233">
            <v>0</v>
          </cell>
          <cell r="T233">
            <v>2519</v>
          </cell>
          <cell r="U233">
            <v>0</v>
          </cell>
          <cell r="V233">
            <v>1007.6</v>
          </cell>
          <cell r="W233">
            <v>0</v>
          </cell>
          <cell r="X233">
            <v>4546</v>
          </cell>
          <cell r="Y233">
            <v>3864</v>
          </cell>
          <cell r="Z233">
            <v>3864</v>
          </cell>
          <cell r="AA233">
            <v>100</v>
          </cell>
          <cell r="AB233">
            <v>4546</v>
          </cell>
        </row>
        <row r="234">
          <cell r="G234" t="str">
            <v>KOKOHEAD</v>
          </cell>
          <cell r="H234">
            <v>244.07</v>
          </cell>
          <cell r="I234">
            <v>75.165999999999997</v>
          </cell>
          <cell r="J234">
            <v>0</v>
          </cell>
          <cell r="K234">
            <v>318.69600000000003</v>
          </cell>
          <cell r="L234">
            <v>36.479999999999997</v>
          </cell>
          <cell r="M234">
            <v>1855.62</v>
          </cell>
          <cell r="N234">
            <v>96.917000000000002</v>
          </cell>
          <cell r="O234">
            <v>0</v>
          </cell>
          <cell r="P234">
            <v>0</v>
          </cell>
          <cell r="Q234">
            <v>0</v>
          </cell>
          <cell r="R234">
            <v>0</v>
          </cell>
          <cell r="S234">
            <v>2626.95</v>
          </cell>
          <cell r="T234">
            <v>1824</v>
          </cell>
          <cell r="U234">
            <v>144.02099999999999</v>
          </cell>
          <cell r="V234">
            <v>493</v>
          </cell>
          <cell r="W234">
            <v>532.85</v>
          </cell>
          <cell r="X234">
            <v>3252</v>
          </cell>
          <cell r="Y234">
            <v>2765</v>
          </cell>
          <cell r="Z234">
            <v>138.05099999999999</v>
          </cell>
          <cell r="AA234">
            <v>4.9927999999999999</v>
          </cell>
          <cell r="AB234">
            <v>3358</v>
          </cell>
          <cell r="AC234">
            <v>22.6</v>
          </cell>
        </row>
        <row r="235">
          <cell r="G235" t="str">
            <v>KOLOA</v>
          </cell>
          <cell r="H235">
            <v>60.24</v>
          </cell>
          <cell r="I235">
            <v>119.68</v>
          </cell>
          <cell r="J235">
            <v>0</v>
          </cell>
          <cell r="K235">
            <v>99.194999999999993</v>
          </cell>
          <cell r="L235">
            <v>0</v>
          </cell>
          <cell r="M235">
            <v>575.86</v>
          </cell>
          <cell r="N235">
            <v>49.936</v>
          </cell>
          <cell r="O235">
            <v>0</v>
          </cell>
          <cell r="P235">
            <v>0</v>
          </cell>
          <cell r="Q235">
            <v>0</v>
          </cell>
          <cell r="R235">
            <v>0</v>
          </cell>
          <cell r="S235">
            <v>904.91099999999994</v>
          </cell>
          <cell r="T235">
            <v>670</v>
          </cell>
          <cell r="U235">
            <v>135.06100000000001</v>
          </cell>
          <cell r="V235">
            <v>242</v>
          </cell>
          <cell r="W235">
            <v>373.93</v>
          </cell>
          <cell r="X235">
            <v>1519</v>
          </cell>
          <cell r="Y235">
            <v>1291</v>
          </cell>
          <cell r="Z235">
            <v>386.089</v>
          </cell>
          <cell r="AA235">
            <v>29.906199999999998</v>
          </cell>
          <cell r="AB235">
            <v>1281</v>
          </cell>
          <cell r="AC235">
            <v>0</v>
          </cell>
        </row>
        <row r="236">
          <cell r="G236" t="str">
            <v>KONA ST</v>
          </cell>
          <cell r="H236">
            <v>0</v>
          </cell>
          <cell r="I236">
            <v>0</v>
          </cell>
          <cell r="J236">
            <v>0</v>
          </cell>
          <cell r="K236">
            <v>0</v>
          </cell>
          <cell r="L236">
            <v>0</v>
          </cell>
          <cell r="M236">
            <v>0</v>
          </cell>
          <cell r="N236">
            <v>0</v>
          </cell>
          <cell r="O236">
            <v>0</v>
          </cell>
          <cell r="P236">
            <v>0</v>
          </cell>
          <cell r="Q236">
            <v>0</v>
          </cell>
          <cell r="R236">
            <v>0</v>
          </cell>
          <cell r="S236">
            <v>0</v>
          </cell>
          <cell r="T236">
            <v>2264</v>
          </cell>
          <cell r="U236">
            <v>0</v>
          </cell>
          <cell r="V236">
            <v>905.6</v>
          </cell>
          <cell r="W236">
            <v>0</v>
          </cell>
          <cell r="X236">
            <v>893</v>
          </cell>
          <cell r="Y236">
            <v>759</v>
          </cell>
          <cell r="Z236">
            <v>759</v>
          </cell>
          <cell r="AA236">
            <v>100</v>
          </cell>
          <cell r="AB236">
            <v>3249</v>
          </cell>
        </row>
        <row r="237">
          <cell r="G237" t="str">
            <v>KOOLAU-NUUANU-LAELAE</v>
          </cell>
          <cell r="H237">
            <v>0</v>
          </cell>
          <cell r="I237">
            <v>0</v>
          </cell>
          <cell r="J237">
            <v>0</v>
          </cell>
          <cell r="K237">
            <v>0</v>
          </cell>
          <cell r="L237">
            <v>0</v>
          </cell>
          <cell r="M237">
            <v>0</v>
          </cell>
          <cell r="N237">
            <v>0</v>
          </cell>
          <cell r="O237">
            <v>0</v>
          </cell>
          <cell r="P237">
            <v>0</v>
          </cell>
          <cell r="Q237">
            <v>0</v>
          </cell>
          <cell r="R237">
            <v>0</v>
          </cell>
          <cell r="S237">
            <v>0</v>
          </cell>
          <cell r="U237">
            <v>0</v>
          </cell>
          <cell r="W237">
            <v>0</v>
          </cell>
          <cell r="X237">
            <v>0</v>
          </cell>
          <cell r="Y237">
            <v>0</v>
          </cell>
          <cell r="Z237">
            <v>0</v>
          </cell>
          <cell r="AB237">
            <v>0</v>
          </cell>
        </row>
        <row r="238">
          <cell r="G238" t="str">
            <v>KOOLAU-POHAKUPU</v>
          </cell>
          <cell r="H238">
            <v>0</v>
          </cell>
          <cell r="I238">
            <v>0</v>
          </cell>
          <cell r="J238">
            <v>0</v>
          </cell>
          <cell r="K238">
            <v>0</v>
          </cell>
          <cell r="L238">
            <v>0</v>
          </cell>
          <cell r="M238">
            <v>0</v>
          </cell>
          <cell r="N238">
            <v>0</v>
          </cell>
          <cell r="O238">
            <v>0</v>
          </cell>
          <cell r="P238">
            <v>0</v>
          </cell>
          <cell r="Q238">
            <v>0</v>
          </cell>
          <cell r="R238">
            <v>0</v>
          </cell>
          <cell r="S238">
            <v>0</v>
          </cell>
          <cell r="U238">
            <v>0</v>
          </cell>
          <cell r="W238">
            <v>0</v>
          </cell>
          <cell r="X238">
            <v>0</v>
          </cell>
          <cell r="Y238">
            <v>0</v>
          </cell>
          <cell r="Z238">
            <v>0</v>
          </cell>
          <cell r="AB238">
            <v>0</v>
          </cell>
        </row>
        <row r="239">
          <cell r="G239" t="str">
            <v>KUAHELANI 1</v>
          </cell>
          <cell r="H239">
            <v>149.16999999999999</v>
          </cell>
          <cell r="I239">
            <v>91.06</v>
          </cell>
          <cell r="J239">
            <v>0</v>
          </cell>
          <cell r="K239">
            <v>273.95999999999998</v>
          </cell>
          <cell r="L239">
            <v>57.36</v>
          </cell>
          <cell r="M239">
            <v>1796.44</v>
          </cell>
          <cell r="N239">
            <v>123.381</v>
          </cell>
          <cell r="O239">
            <v>0</v>
          </cell>
          <cell r="P239">
            <v>0</v>
          </cell>
          <cell r="Q239">
            <v>0</v>
          </cell>
          <cell r="R239">
            <v>0</v>
          </cell>
          <cell r="S239">
            <v>2491.37</v>
          </cell>
          <cell r="T239">
            <v>3613</v>
          </cell>
          <cell r="U239">
            <v>68.955699999999993</v>
          </cell>
          <cell r="V239">
            <v>1445.2</v>
          </cell>
          <cell r="W239">
            <v>172.38900000000001</v>
          </cell>
          <cell r="X239">
            <v>4897</v>
          </cell>
          <cell r="Y239">
            <v>4163</v>
          </cell>
          <cell r="Z239">
            <v>1671.63</v>
          </cell>
          <cell r="AA239">
            <v>40.154400000000003</v>
          </cell>
          <cell r="AB239">
            <v>4897</v>
          </cell>
          <cell r="AC239">
            <v>40.200000000000003</v>
          </cell>
        </row>
        <row r="240">
          <cell r="G240" t="str">
            <v>KUAHELANI 2</v>
          </cell>
          <cell r="H240">
            <v>210.8</v>
          </cell>
          <cell r="I240">
            <v>53.616</v>
          </cell>
          <cell r="J240">
            <v>0</v>
          </cell>
          <cell r="K240">
            <v>226.01</v>
          </cell>
          <cell r="L240">
            <v>3.8</v>
          </cell>
          <cell r="M240">
            <v>1327.94</v>
          </cell>
          <cell r="N240">
            <v>54.783999999999999</v>
          </cell>
          <cell r="O240">
            <v>0</v>
          </cell>
          <cell r="P240">
            <v>0</v>
          </cell>
          <cell r="Q240">
            <v>0</v>
          </cell>
          <cell r="R240">
            <v>0</v>
          </cell>
          <cell r="S240">
            <v>1876.95</v>
          </cell>
          <cell r="T240">
            <v>1165</v>
          </cell>
          <cell r="U240">
            <v>161.11199999999999</v>
          </cell>
          <cell r="V240">
            <v>471</v>
          </cell>
          <cell r="W240">
            <v>398.50299999999999</v>
          </cell>
          <cell r="X240">
            <v>4138</v>
          </cell>
          <cell r="Y240">
            <v>3518</v>
          </cell>
          <cell r="Z240">
            <v>1641.05</v>
          </cell>
          <cell r="AA240">
            <v>46.647199999999998</v>
          </cell>
          <cell r="AB240">
            <v>4138</v>
          </cell>
          <cell r="AC240">
            <v>3.8</v>
          </cell>
        </row>
        <row r="241">
          <cell r="G241" t="str">
            <v>KUAHELANI 3</v>
          </cell>
          <cell r="H241">
            <v>405.73</v>
          </cell>
          <cell r="I241">
            <v>188.01</v>
          </cell>
          <cell r="J241">
            <v>0</v>
          </cell>
          <cell r="K241">
            <v>465.11799999999999</v>
          </cell>
          <cell r="L241">
            <v>56.2</v>
          </cell>
          <cell r="M241">
            <v>2567.6999999999998</v>
          </cell>
          <cell r="N241">
            <v>191.21</v>
          </cell>
          <cell r="O241">
            <v>0</v>
          </cell>
          <cell r="P241">
            <v>0</v>
          </cell>
          <cell r="Q241">
            <v>0</v>
          </cell>
          <cell r="R241">
            <v>0</v>
          </cell>
          <cell r="S241">
            <v>3873.97</v>
          </cell>
          <cell r="T241">
            <v>5176</v>
          </cell>
          <cell r="U241">
            <v>74.844800000000006</v>
          </cell>
          <cell r="V241">
            <v>321</v>
          </cell>
          <cell r="W241">
            <v>1206.8399999999999</v>
          </cell>
          <cell r="X241">
            <v>7671</v>
          </cell>
          <cell r="Y241">
            <v>6520</v>
          </cell>
          <cell r="Z241">
            <v>2646.03</v>
          </cell>
          <cell r="AA241">
            <v>40.583300000000001</v>
          </cell>
          <cell r="AB241">
            <v>7671</v>
          </cell>
          <cell r="AC241">
            <v>42.8</v>
          </cell>
        </row>
        <row r="242">
          <cell r="G242" t="str">
            <v>KUAHELANI 4</v>
          </cell>
          <cell r="H242">
            <v>496.27</v>
          </cell>
          <cell r="I242">
            <v>186.35499999999999</v>
          </cell>
          <cell r="J242">
            <v>0</v>
          </cell>
          <cell r="K242">
            <v>596.87400000000002</v>
          </cell>
          <cell r="L242">
            <v>84.05</v>
          </cell>
          <cell r="M242">
            <v>3434.64</v>
          </cell>
          <cell r="N242">
            <v>103.67</v>
          </cell>
          <cell r="O242">
            <v>0</v>
          </cell>
          <cell r="P242">
            <v>1400.33</v>
          </cell>
          <cell r="Q242">
            <v>0</v>
          </cell>
          <cell r="R242">
            <v>0</v>
          </cell>
          <cell r="S242">
            <v>6302.19</v>
          </cell>
          <cell r="T242">
            <v>8128</v>
          </cell>
          <cell r="U242">
            <v>77.536799999999999</v>
          </cell>
          <cell r="V242">
            <v>1539</v>
          </cell>
          <cell r="W242">
            <v>409.49900000000002</v>
          </cell>
          <cell r="X242">
            <v>10634</v>
          </cell>
          <cell r="Y242">
            <v>9039</v>
          </cell>
          <cell r="Z242">
            <v>2736.81</v>
          </cell>
          <cell r="AA242">
            <v>30.277799999999999</v>
          </cell>
          <cell r="AB242">
            <v>10634</v>
          </cell>
          <cell r="AC242">
            <v>50.2</v>
          </cell>
        </row>
        <row r="243">
          <cell r="G243" t="str">
            <v>KUAKINI</v>
          </cell>
          <cell r="H243">
            <v>0</v>
          </cell>
          <cell r="I243">
            <v>0</v>
          </cell>
          <cell r="J243">
            <v>0</v>
          </cell>
          <cell r="K243">
            <v>0</v>
          </cell>
          <cell r="L243">
            <v>0</v>
          </cell>
          <cell r="M243">
            <v>69.56</v>
          </cell>
          <cell r="N243">
            <v>0</v>
          </cell>
          <cell r="O243">
            <v>0</v>
          </cell>
          <cell r="P243">
            <v>0</v>
          </cell>
          <cell r="Q243">
            <v>0</v>
          </cell>
          <cell r="R243">
            <v>0</v>
          </cell>
          <cell r="S243">
            <v>69.56</v>
          </cell>
          <cell r="T243">
            <v>651</v>
          </cell>
          <cell r="U243">
            <v>10.6851</v>
          </cell>
          <cell r="V243">
            <v>260.39999999999998</v>
          </cell>
          <cell r="W243">
            <v>26.712700000000002</v>
          </cell>
          <cell r="X243">
            <v>952</v>
          </cell>
          <cell r="Y243">
            <v>809</v>
          </cell>
          <cell r="Z243">
            <v>739.44</v>
          </cell>
          <cell r="AA243">
            <v>91.401700000000005</v>
          </cell>
          <cell r="AB243">
            <v>952</v>
          </cell>
          <cell r="AC243">
            <v>0</v>
          </cell>
        </row>
        <row r="244">
          <cell r="G244" t="str">
            <v>KUAPA 1</v>
          </cell>
          <cell r="H244">
            <v>181.69</v>
          </cell>
          <cell r="I244">
            <v>108.97</v>
          </cell>
          <cell r="J244">
            <v>0</v>
          </cell>
          <cell r="K244">
            <v>494.9</v>
          </cell>
          <cell r="L244">
            <v>17.16</v>
          </cell>
          <cell r="M244">
            <v>1401.08</v>
          </cell>
          <cell r="N244">
            <v>54.1</v>
          </cell>
          <cell r="O244">
            <v>0</v>
          </cell>
          <cell r="P244">
            <v>16.5</v>
          </cell>
          <cell r="Q244">
            <v>0</v>
          </cell>
          <cell r="R244">
            <v>0</v>
          </cell>
          <cell r="S244">
            <v>2274.4</v>
          </cell>
          <cell r="T244">
            <v>2909</v>
          </cell>
          <cell r="U244">
            <v>78.184899999999999</v>
          </cell>
          <cell r="V244">
            <v>1163.5999999999999</v>
          </cell>
          <cell r="W244">
            <v>195.46199999999999</v>
          </cell>
          <cell r="X244">
            <v>4410</v>
          </cell>
          <cell r="Y244">
            <v>3749</v>
          </cell>
          <cell r="Z244">
            <v>1474.6</v>
          </cell>
          <cell r="AA244">
            <v>39.333199999999998</v>
          </cell>
          <cell r="AB244">
            <v>4410</v>
          </cell>
          <cell r="AC244">
            <v>16.399999999999999</v>
          </cell>
        </row>
        <row r="245">
          <cell r="G245" t="str">
            <v>KUAPA 2</v>
          </cell>
          <cell r="H245">
            <v>155.18</v>
          </cell>
          <cell r="I245">
            <v>12.6</v>
          </cell>
          <cell r="J245">
            <v>0</v>
          </cell>
          <cell r="K245">
            <v>91.51</v>
          </cell>
          <cell r="L245">
            <v>10.76</v>
          </cell>
          <cell r="M245">
            <v>843.19</v>
          </cell>
          <cell r="N245">
            <v>9.27</v>
          </cell>
          <cell r="O245">
            <v>0</v>
          </cell>
          <cell r="P245">
            <v>36</v>
          </cell>
          <cell r="Q245">
            <v>0</v>
          </cell>
          <cell r="R245">
            <v>0</v>
          </cell>
          <cell r="S245">
            <v>1158.51</v>
          </cell>
          <cell r="T245">
            <v>3260</v>
          </cell>
          <cell r="U245">
            <v>35.537100000000002</v>
          </cell>
          <cell r="V245">
            <v>1304</v>
          </cell>
          <cell r="W245">
            <v>88.842799999999997</v>
          </cell>
          <cell r="X245">
            <v>1891</v>
          </cell>
          <cell r="Y245">
            <v>1608</v>
          </cell>
          <cell r="Z245">
            <v>449.49</v>
          </cell>
          <cell r="AA245">
            <v>27.953399999999998</v>
          </cell>
          <cell r="AB245">
            <v>4112</v>
          </cell>
          <cell r="AC245">
            <v>5</v>
          </cell>
        </row>
        <row r="246">
          <cell r="G246" t="str">
            <v>KUAPA 3</v>
          </cell>
          <cell r="H246">
            <v>191.47</v>
          </cell>
          <cell r="I246">
            <v>101.4</v>
          </cell>
          <cell r="J246">
            <v>0</v>
          </cell>
          <cell r="K246">
            <v>546.83000000000004</v>
          </cell>
          <cell r="L246">
            <v>73.8</v>
          </cell>
          <cell r="M246">
            <v>2279.5</v>
          </cell>
          <cell r="N246">
            <v>75.98</v>
          </cell>
          <cell r="O246">
            <v>0</v>
          </cell>
          <cell r="P246">
            <v>0</v>
          </cell>
          <cell r="Q246">
            <v>0</v>
          </cell>
          <cell r="R246">
            <v>0</v>
          </cell>
          <cell r="S246">
            <v>3268.98</v>
          </cell>
          <cell r="T246">
            <v>3361</v>
          </cell>
          <cell r="U246">
            <v>97.262100000000004</v>
          </cell>
          <cell r="V246">
            <v>536</v>
          </cell>
          <cell r="W246">
            <v>609.88400000000001</v>
          </cell>
          <cell r="X246">
            <v>4110</v>
          </cell>
          <cell r="Y246">
            <v>3494</v>
          </cell>
          <cell r="Z246">
            <v>225.02</v>
          </cell>
          <cell r="AA246">
            <v>6.4401799999999998</v>
          </cell>
          <cell r="AB246">
            <v>4347</v>
          </cell>
          <cell r="AC246">
            <v>40</v>
          </cell>
        </row>
        <row r="247">
          <cell r="G247" t="str">
            <v>KUAPA 4</v>
          </cell>
          <cell r="H247">
            <v>223.76</v>
          </cell>
          <cell r="I247">
            <v>150.53</v>
          </cell>
          <cell r="J247">
            <v>0</v>
          </cell>
          <cell r="K247">
            <v>204.95</v>
          </cell>
          <cell r="L247">
            <v>28.88</v>
          </cell>
          <cell r="M247">
            <v>1382.55</v>
          </cell>
          <cell r="N247">
            <v>55.106000000000002</v>
          </cell>
          <cell r="O247">
            <v>0</v>
          </cell>
          <cell r="P247">
            <v>225</v>
          </cell>
          <cell r="Q247">
            <v>0</v>
          </cell>
          <cell r="R247">
            <v>0</v>
          </cell>
          <cell r="S247">
            <v>2270.7800000000002</v>
          </cell>
          <cell r="T247">
            <v>2840</v>
          </cell>
          <cell r="U247">
            <v>79.956900000000005</v>
          </cell>
          <cell r="V247">
            <v>1136</v>
          </cell>
          <cell r="W247">
            <v>199.892</v>
          </cell>
          <cell r="X247">
            <v>3136</v>
          </cell>
          <cell r="Y247">
            <v>2666</v>
          </cell>
          <cell r="Z247">
            <v>395.22399999999999</v>
          </cell>
          <cell r="AA247">
            <v>14.8246</v>
          </cell>
          <cell r="AB247">
            <v>4355</v>
          </cell>
          <cell r="AC247">
            <v>17.600000000000001</v>
          </cell>
        </row>
        <row r="248">
          <cell r="G248" t="str">
            <v>KUHIO</v>
          </cell>
          <cell r="H248">
            <v>73.239999999999995</v>
          </cell>
          <cell r="I248">
            <v>0</v>
          </cell>
          <cell r="J248">
            <v>0</v>
          </cell>
          <cell r="K248">
            <v>0</v>
          </cell>
          <cell r="L248">
            <v>0</v>
          </cell>
          <cell r="M248">
            <v>85.8</v>
          </cell>
          <cell r="N248">
            <v>0</v>
          </cell>
          <cell r="O248">
            <v>0</v>
          </cell>
          <cell r="P248">
            <v>0</v>
          </cell>
          <cell r="Q248">
            <v>0</v>
          </cell>
          <cell r="R248">
            <v>0</v>
          </cell>
          <cell r="S248">
            <v>159.04</v>
          </cell>
          <cell r="T248">
            <v>468</v>
          </cell>
          <cell r="U248">
            <v>33.982900000000001</v>
          </cell>
          <cell r="V248">
            <v>187.2</v>
          </cell>
          <cell r="W248">
            <v>84.957300000000004</v>
          </cell>
          <cell r="X248">
            <v>505</v>
          </cell>
          <cell r="Y248">
            <v>430</v>
          </cell>
          <cell r="Z248">
            <v>270.95999999999998</v>
          </cell>
          <cell r="AA248">
            <v>63.014000000000003</v>
          </cell>
          <cell r="AB248">
            <v>505</v>
          </cell>
          <cell r="AC248">
            <v>0</v>
          </cell>
        </row>
        <row r="249">
          <cell r="G249" t="str">
            <v>KUHIO 1</v>
          </cell>
          <cell r="H249">
            <v>0</v>
          </cell>
          <cell r="I249">
            <v>0</v>
          </cell>
          <cell r="J249">
            <v>0</v>
          </cell>
          <cell r="K249">
            <v>0</v>
          </cell>
          <cell r="L249">
            <v>0</v>
          </cell>
          <cell r="M249">
            <v>38.58</v>
          </cell>
          <cell r="N249">
            <v>0</v>
          </cell>
          <cell r="O249">
            <v>0</v>
          </cell>
          <cell r="P249">
            <v>0</v>
          </cell>
          <cell r="Q249">
            <v>0</v>
          </cell>
          <cell r="R249">
            <v>0</v>
          </cell>
          <cell r="S249">
            <v>38.58</v>
          </cell>
          <cell r="T249">
            <v>3435</v>
          </cell>
          <cell r="U249">
            <v>1.12314</v>
          </cell>
          <cell r="V249">
            <v>1374</v>
          </cell>
          <cell r="W249">
            <v>2.8078599999999998</v>
          </cell>
          <cell r="X249">
            <v>5371</v>
          </cell>
          <cell r="Y249">
            <v>4565</v>
          </cell>
          <cell r="Z249">
            <v>4526.42</v>
          </cell>
          <cell r="AA249">
            <v>99.154899999999998</v>
          </cell>
          <cell r="AB249">
            <v>5370</v>
          </cell>
          <cell r="AC249">
            <v>0</v>
          </cell>
        </row>
        <row r="250">
          <cell r="G250" t="str">
            <v>KUHIO 2</v>
          </cell>
          <cell r="H250">
            <v>0</v>
          </cell>
          <cell r="I250">
            <v>0</v>
          </cell>
          <cell r="J250">
            <v>0</v>
          </cell>
          <cell r="K250">
            <v>0</v>
          </cell>
          <cell r="L250">
            <v>0</v>
          </cell>
          <cell r="M250">
            <v>0</v>
          </cell>
          <cell r="N250">
            <v>0</v>
          </cell>
          <cell r="O250">
            <v>0</v>
          </cell>
          <cell r="P250">
            <v>0</v>
          </cell>
          <cell r="Q250">
            <v>0</v>
          </cell>
          <cell r="R250">
            <v>0</v>
          </cell>
          <cell r="S250">
            <v>0</v>
          </cell>
          <cell r="T250">
            <v>716</v>
          </cell>
          <cell r="U250">
            <v>0</v>
          </cell>
          <cell r="V250">
            <v>286.39999999999998</v>
          </cell>
          <cell r="W250">
            <v>0</v>
          </cell>
          <cell r="X250">
            <v>983</v>
          </cell>
          <cell r="Y250">
            <v>835</v>
          </cell>
          <cell r="Z250">
            <v>835</v>
          </cell>
          <cell r="AA250">
            <v>100</v>
          </cell>
          <cell r="AB250">
            <v>983</v>
          </cell>
        </row>
        <row r="251">
          <cell r="G251" t="str">
            <v>KUHIO 3</v>
          </cell>
          <cell r="H251">
            <v>0</v>
          </cell>
          <cell r="I251">
            <v>0</v>
          </cell>
          <cell r="J251">
            <v>0</v>
          </cell>
          <cell r="K251">
            <v>0</v>
          </cell>
          <cell r="L251">
            <v>0</v>
          </cell>
          <cell r="M251">
            <v>0</v>
          </cell>
          <cell r="N251">
            <v>0</v>
          </cell>
          <cell r="O251">
            <v>0</v>
          </cell>
          <cell r="P251">
            <v>0</v>
          </cell>
          <cell r="Q251">
            <v>0</v>
          </cell>
          <cell r="R251">
            <v>0</v>
          </cell>
          <cell r="S251">
            <v>0</v>
          </cell>
          <cell r="T251">
            <v>2570</v>
          </cell>
          <cell r="U251">
            <v>0</v>
          </cell>
          <cell r="V251">
            <v>1028</v>
          </cell>
          <cell r="W251">
            <v>0</v>
          </cell>
          <cell r="X251">
            <v>3562</v>
          </cell>
          <cell r="Y251">
            <v>3027</v>
          </cell>
          <cell r="Z251">
            <v>3027</v>
          </cell>
          <cell r="AA251">
            <v>100</v>
          </cell>
          <cell r="AB251">
            <v>3562</v>
          </cell>
        </row>
        <row r="252">
          <cell r="G252" t="str">
            <v>KUHIO 4</v>
          </cell>
          <cell r="H252">
            <v>92.8</v>
          </cell>
          <cell r="I252">
            <v>0</v>
          </cell>
          <cell r="J252">
            <v>0</v>
          </cell>
          <cell r="K252">
            <v>0</v>
          </cell>
          <cell r="L252">
            <v>0</v>
          </cell>
          <cell r="M252">
            <v>0</v>
          </cell>
          <cell r="N252">
            <v>0</v>
          </cell>
          <cell r="O252">
            <v>0</v>
          </cell>
          <cell r="P252">
            <v>0</v>
          </cell>
          <cell r="Q252">
            <v>0</v>
          </cell>
          <cell r="R252">
            <v>0</v>
          </cell>
          <cell r="S252">
            <v>92.8</v>
          </cell>
          <cell r="T252">
            <v>3169</v>
          </cell>
          <cell r="U252">
            <v>2.9283700000000001</v>
          </cell>
          <cell r="V252">
            <v>1267.5999999999999</v>
          </cell>
          <cell r="W252">
            <v>7.3209200000000001</v>
          </cell>
          <cell r="X252">
            <v>3627</v>
          </cell>
          <cell r="Y252">
            <v>3083</v>
          </cell>
          <cell r="Z252">
            <v>2990.2</v>
          </cell>
          <cell r="AA252">
            <v>96.989900000000006</v>
          </cell>
          <cell r="AB252">
            <v>4274</v>
          </cell>
          <cell r="AC252">
            <v>0</v>
          </cell>
        </row>
        <row r="253">
          <cell r="G253" t="str">
            <v>KUILIMA 1</v>
          </cell>
          <cell r="H253">
            <v>98.23</v>
          </cell>
          <cell r="I253">
            <v>14.84</v>
          </cell>
          <cell r="J253">
            <v>0</v>
          </cell>
          <cell r="K253">
            <v>56.347999999999999</v>
          </cell>
          <cell r="L253">
            <v>0</v>
          </cell>
          <cell r="M253">
            <v>744.35</v>
          </cell>
          <cell r="N253">
            <v>24.31</v>
          </cell>
          <cell r="O253">
            <v>0</v>
          </cell>
          <cell r="P253">
            <v>0</v>
          </cell>
          <cell r="Q253">
            <v>0</v>
          </cell>
          <cell r="R253">
            <v>0</v>
          </cell>
          <cell r="S253">
            <v>938.07799999999997</v>
          </cell>
          <cell r="T253">
            <v>2420</v>
          </cell>
          <cell r="U253">
            <v>38.763500000000001</v>
          </cell>
          <cell r="V253">
            <v>968</v>
          </cell>
          <cell r="W253">
            <v>96.908900000000003</v>
          </cell>
          <cell r="X253">
            <v>1524</v>
          </cell>
          <cell r="Y253">
            <v>1295</v>
          </cell>
          <cell r="Z253">
            <v>356.92200000000003</v>
          </cell>
          <cell r="AA253">
            <v>27.561499999999999</v>
          </cell>
          <cell r="AB253">
            <v>3627</v>
          </cell>
          <cell r="AC253">
            <v>0</v>
          </cell>
        </row>
        <row r="254">
          <cell r="G254" t="str">
            <v>KUNIA</v>
          </cell>
          <cell r="H254">
            <v>164.5</v>
          </cell>
          <cell r="I254">
            <v>0</v>
          </cell>
          <cell r="J254">
            <v>497</v>
          </cell>
          <cell r="K254">
            <v>0</v>
          </cell>
          <cell r="L254">
            <v>0</v>
          </cell>
          <cell r="M254">
            <v>45</v>
          </cell>
          <cell r="N254">
            <v>0</v>
          </cell>
          <cell r="O254">
            <v>0</v>
          </cell>
          <cell r="P254">
            <v>0</v>
          </cell>
          <cell r="Q254">
            <v>0</v>
          </cell>
          <cell r="R254">
            <v>0</v>
          </cell>
          <cell r="S254">
            <v>706.5</v>
          </cell>
          <cell r="T254">
            <v>1166</v>
          </cell>
          <cell r="U254">
            <v>60.591799999999999</v>
          </cell>
          <cell r="V254">
            <v>466.4</v>
          </cell>
          <cell r="W254">
            <v>151.47900000000001</v>
          </cell>
          <cell r="X254">
            <v>1711</v>
          </cell>
          <cell r="Y254">
            <v>1454</v>
          </cell>
          <cell r="Z254">
            <v>747.5</v>
          </cell>
          <cell r="AA254">
            <v>51.4099</v>
          </cell>
          <cell r="AB254">
            <v>1711</v>
          </cell>
          <cell r="AC254">
            <v>0</v>
          </cell>
        </row>
        <row r="255">
          <cell r="G255" t="str">
            <v>KUNIA MAKAI 1</v>
          </cell>
          <cell r="H255">
            <v>218.09</v>
          </cell>
          <cell r="I255">
            <v>145.16999999999999</v>
          </cell>
          <cell r="J255">
            <v>0</v>
          </cell>
          <cell r="K255">
            <v>255.946</v>
          </cell>
          <cell r="L255">
            <v>208.33</v>
          </cell>
          <cell r="M255">
            <v>1424.44</v>
          </cell>
          <cell r="N255">
            <v>103</v>
          </cell>
          <cell r="O255">
            <v>0</v>
          </cell>
          <cell r="P255">
            <v>35</v>
          </cell>
          <cell r="Q255">
            <v>0</v>
          </cell>
          <cell r="R255">
            <v>0</v>
          </cell>
          <cell r="S255">
            <v>2389.98</v>
          </cell>
          <cell r="T255">
            <v>2094</v>
          </cell>
          <cell r="U255">
            <v>114.134</v>
          </cell>
          <cell r="V255">
            <v>627</v>
          </cell>
          <cell r="W255">
            <v>381.17599999999999</v>
          </cell>
          <cell r="X255">
            <v>3433</v>
          </cell>
          <cell r="Y255">
            <v>2918</v>
          </cell>
          <cell r="Z255">
            <v>528.024</v>
          </cell>
          <cell r="AA255">
            <v>18.095400000000001</v>
          </cell>
          <cell r="AB255">
            <v>3433</v>
          </cell>
          <cell r="AC255">
            <v>174.2</v>
          </cell>
        </row>
        <row r="256">
          <cell r="G256" t="str">
            <v>KUNIA MAKAI 2</v>
          </cell>
          <cell r="H256">
            <v>630.82000000000005</v>
          </cell>
          <cell r="I256">
            <v>293.42</v>
          </cell>
          <cell r="J256">
            <v>414</v>
          </cell>
          <cell r="K256">
            <v>742.096</v>
          </cell>
          <cell r="L256">
            <v>424.47</v>
          </cell>
          <cell r="M256">
            <v>2465.0100000000002</v>
          </cell>
          <cell r="N256">
            <v>159.07</v>
          </cell>
          <cell r="O256">
            <v>0</v>
          </cell>
          <cell r="P256">
            <v>148</v>
          </cell>
          <cell r="Q256">
            <v>0</v>
          </cell>
          <cell r="R256">
            <v>0</v>
          </cell>
          <cell r="S256">
            <v>5276.89</v>
          </cell>
          <cell r="T256">
            <v>4603</v>
          </cell>
          <cell r="U256">
            <v>114.64</v>
          </cell>
          <cell r="V256">
            <v>1885</v>
          </cell>
          <cell r="W256">
            <v>279.94099999999997</v>
          </cell>
          <cell r="X256">
            <v>7394</v>
          </cell>
          <cell r="Y256">
            <v>6285</v>
          </cell>
          <cell r="Z256">
            <v>1008.11</v>
          </cell>
          <cell r="AA256">
            <v>16.04</v>
          </cell>
          <cell r="AB256">
            <v>7394</v>
          </cell>
          <cell r="AC256">
            <v>336.01499999999999</v>
          </cell>
        </row>
        <row r="257">
          <cell r="G257" t="str">
            <v>KUNIA MAKAI 3</v>
          </cell>
          <cell r="H257">
            <v>444.31</v>
          </cell>
          <cell r="I257">
            <v>157.44</v>
          </cell>
          <cell r="J257">
            <v>0</v>
          </cell>
          <cell r="K257">
            <v>242.88</v>
          </cell>
          <cell r="L257">
            <v>313.51</v>
          </cell>
          <cell r="M257">
            <v>2453.86</v>
          </cell>
          <cell r="N257">
            <v>142.11600000000001</v>
          </cell>
          <cell r="O257">
            <v>0</v>
          </cell>
          <cell r="P257">
            <v>0</v>
          </cell>
          <cell r="Q257">
            <v>0</v>
          </cell>
          <cell r="R257">
            <v>0</v>
          </cell>
          <cell r="S257">
            <v>3754.12</v>
          </cell>
          <cell r="T257">
            <v>4356</v>
          </cell>
          <cell r="U257">
            <v>86.182599999999994</v>
          </cell>
          <cell r="V257">
            <v>1742.4</v>
          </cell>
          <cell r="W257">
            <v>215.45699999999999</v>
          </cell>
          <cell r="X257">
            <v>5979</v>
          </cell>
          <cell r="Y257">
            <v>5082</v>
          </cell>
          <cell r="Z257">
            <v>1327.88</v>
          </cell>
          <cell r="AA257">
            <v>26.129200000000001</v>
          </cell>
          <cell r="AB257">
            <v>5979</v>
          </cell>
          <cell r="AC257">
            <v>195.8</v>
          </cell>
        </row>
        <row r="258">
          <cell r="G258" t="str">
            <v>KUNIA MAKAI 4</v>
          </cell>
          <cell r="H258">
            <v>139</v>
          </cell>
          <cell r="I258">
            <v>111.61</v>
          </cell>
          <cell r="J258">
            <v>0</v>
          </cell>
          <cell r="K258">
            <v>189.09399999999999</v>
          </cell>
          <cell r="L258">
            <v>62.24</v>
          </cell>
          <cell r="M258">
            <v>1073.99</v>
          </cell>
          <cell r="N258">
            <v>32.72</v>
          </cell>
          <cell r="O258">
            <v>0</v>
          </cell>
          <cell r="P258">
            <v>0</v>
          </cell>
          <cell r="Q258">
            <v>0</v>
          </cell>
          <cell r="R258">
            <v>0</v>
          </cell>
          <cell r="S258">
            <v>1608.65</v>
          </cell>
          <cell r="T258">
            <v>1273</v>
          </cell>
          <cell r="U258">
            <v>126.367</v>
          </cell>
          <cell r="V258">
            <v>101</v>
          </cell>
          <cell r="W258">
            <v>1592.73</v>
          </cell>
          <cell r="X258">
            <v>2128</v>
          </cell>
          <cell r="Y258">
            <v>1809</v>
          </cell>
          <cell r="Z258">
            <v>200.346</v>
          </cell>
          <cell r="AA258">
            <v>11.074999999999999</v>
          </cell>
          <cell r="AB258">
            <v>2007</v>
          </cell>
          <cell r="AC258">
            <v>41.4</v>
          </cell>
        </row>
        <row r="259">
          <cell r="G259" t="str">
            <v>LAGOON</v>
          </cell>
          <cell r="H259">
            <v>0</v>
          </cell>
          <cell r="I259">
            <v>0</v>
          </cell>
          <cell r="J259">
            <v>0</v>
          </cell>
          <cell r="K259">
            <v>0</v>
          </cell>
          <cell r="L259">
            <v>0</v>
          </cell>
          <cell r="M259">
            <v>66</v>
          </cell>
          <cell r="N259">
            <v>0</v>
          </cell>
          <cell r="O259">
            <v>0</v>
          </cell>
          <cell r="P259">
            <v>0</v>
          </cell>
          <cell r="Q259">
            <v>0</v>
          </cell>
          <cell r="R259">
            <v>0</v>
          </cell>
          <cell r="S259">
            <v>66</v>
          </cell>
          <cell r="T259">
            <v>4761</v>
          </cell>
          <cell r="U259">
            <v>1.38626</v>
          </cell>
          <cell r="V259">
            <v>1904.4</v>
          </cell>
          <cell r="W259">
            <v>3.4656600000000002</v>
          </cell>
          <cell r="X259">
            <v>8176</v>
          </cell>
          <cell r="Y259">
            <v>6950</v>
          </cell>
          <cell r="Z259">
            <v>6884</v>
          </cell>
          <cell r="AA259">
            <v>99.050399999999996</v>
          </cell>
          <cell r="AB259">
            <v>8176</v>
          </cell>
          <cell r="AC259">
            <v>0</v>
          </cell>
        </row>
        <row r="260">
          <cell r="G260" t="str">
            <v>LAKESIDE 1</v>
          </cell>
          <cell r="H260">
            <v>95.72</v>
          </cell>
          <cell r="I260">
            <v>96.2</v>
          </cell>
          <cell r="J260">
            <v>0</v>
          </cell>
          <cell r="K260">
            <v>102.11499999999999</v>
          </cell>
          <cell r="L260">
            <v>0</v>
          </cell>
          <cell r="M260">
            <v>1579.79</v>
          </cell>
          <cell r="N260">
            <v>118.895</v>
          </cell>
          <cell r="O260">
            <v>0</v>
          </cell>
          <cell r="P260">
            <v>0</v>
          </cell>
          <cell r="Q260">
            <v>0</v>
          </cell>
          <cell r="R260">
            <v>0</v>
          </cell>
          <cell r="S260">
            <v>1992.72</v>
          </cell>
          <cell r="T260">
            <v>3664</v>
          </cell>
          <cell r="U260">
            <v>54.386499999999998</v>
          </cell>
          <cell r="V260">
            <v>1465.6</v>
          </cell>
          <cell r="W260">
            <v>135.96600000000001</v>
          </cell>
          <cell r="X260">
            <v>4373</v>
          </cell>
          <cell r="Y260">
            <v>3717</v>
          </cell>
          <cell r="Z260">
            <v>1724.28</v>
          </cell>
          <cell r="AA260">
            <v>46.389000000000003</v>
          </cell>
          <cell r="AB260">
            <v>5354</v>
          </cell>
          <cell r="AC260">
            <v>0</v>
          </cell>
        </row>
        <row r="261">
          <cell r="G261" t="str">
            <v>LAKESIDE 2</v>
          </cell>
          <cell r="H261">
            <v>0</v>
          </cell>
          <cell r="I261">
            <v>0</v>
          </cell>
          <cell r="J261">
            <v>0</v>
          </cell>
          <cell r="K261">
            <v>0</v>
          </cell>
          <cell r="L261">
            <v>0</v>
          </cell>
          <cell r="M261">
            <v>332.69</v>
          </cell>
          <cell r="N261">
            <v>0</v>
          </cell>
          <cell r="O261">
            <v>0</v>
          </cell>
          <cell r="P261">
            <v>269</v>
          </cell>
          <cell r="Q261">
            <v>0</v>
          </cell>
          <cell r="R261">
            <v>0</v>
          </cell>
          <cell r="S261">
            <v>601.69000000000005</v>
          </cell>
          <cell r="T261">
            <v>1813</v>
          </cell>
          <cell r="U261">
            <v>33.1875</v>
          </cell>
          <cell r="V261">
            <v>725.2</v>
          </cell>
          <cell r="W261">
            <v>82.968800000000002</v>
          </cell>
          <cell r="X261">
            <v>2008</v>
          </cell>
          <cell r="Y261">
            <v>1706</v>
          </cell>
          <cell r="Z261">
            <v>1104.31</v>
          </cell>
          <cell r="AA261">
            <v>64.730900000000005</v>
          </cell>
          <cell r="AB261">
            <v>2008</v>
          </cell>
          <cell r="AC261">
            <v>0</v>
          </cell>
        </row>
        <row r="262">
          <cell r="G262" t="str">
            <v>LAKESIDE 3</v>
          </cell>
          <cell r="H262">
            <v>25.7</v>
          </cell>
          <cell r="I262">
            <v>0</v>
          </cell>
          <cell r="J262">
            <v>180</v>
          </cell>
          <cell r="K262">
            <v>24.4</v>
          </cell>
          <cell r="L262">
            <v>20</v>
          </cell>
          <cell r="M262">
            <v>642.71</v>
          </cell>
          <cell r="N262">
            <v>2.0299999999999998</v>
          </cell>
          <cell r="O262">
            <v>0</v>
          </cell>
          <cell r="P262">
            <v>298</v>
          </cell>
          <cell r="Q262">
            <v>0</v>
          </cell>
          <cell r="R262">
            <v>0</v>
          </cell>
          <cell r="S262">
            <v>1192.8399999999999</v>
          </cell>
          <cell r="T262">
            <v>4106</v>
          </cell>
          <cell r="U262">
            <v>29.051100000000002</v>
          </cell>
          <cell r="V262">
            <v>1642.4</v>
          </cell>
          <cell r="W262">
            <v>72.627899999999997</v>
          </cell>
          <cell r="X262">
            <v>5447</v>
          </cell>
          <cell r="Y262">
            <v>4630</v>
          </cell>
          <cell r="Z262">
            <v>3437.16</v>
          </cell>
          <cell r="AA262">
            <v>74.236699999999999</v>
          </cell>
          <cell r="AB262">
            <v>5447</v>
          </cell>
          <cell r="AC262">
            <v>10</v>
          </cell>
        </row>
        <row r="263">
          <cell r="G263" t="str">
            <v>LAKESIDE 4</v>
          </cell>
          <cell r="H263">
            <v>172.05</v>
          </cell>
          <cell r="I263">
            <v>43.015000000000001</v>
          </cell>
          <cell r="J263">
            <v>0</v>
          </cell>
          <cell r="K263">
            <v>314.47300000000001</v>
          </cell>
          <cell r="L263">
            <v>3.8</v>
          </cell>
          <cell r="M263">
            <v>1380.12</v>
          </cell>
          <cell r="N263">
            <v>34.234999999999999</v>
          </cell>
          <cell r="O263">
            <v>0</v>
          </cell>
          <cell r="P263">
            <v>613.08000000000004</v>
          </cell>
          <cell r="Q263">
            <v>0</v>
          </cell>
          <cell r="R263">
            <v>0</v>
          </cell>
          <cell r="S263">
            <v>2560.77</v>
          </cell>
          <cell r="T263">
            <v>2628</v>
          </cell>
          <cell r="U263">
            <v>97.441900000000004</v>
          </cell>
          <cell r="V263">
            <v>1051.2</v>
          </cell>
          <cell r="W263">
            <v>243.60499999999999</v>
          </cell>
          <cell r="X263">
            <v>3541</v>
          </cell>
          <cell r="Y263">
            <v>3010</v>
          </cell>
          <cell r="Z263">
            <v>449.22699999999998</v>
          </cell>
          <cell r="AA263">
            <v>14.9245</v>
          </cell>
          <cell r="AB263">
            <v>3541</v>
          </cell>
          <cell r="AC263">
            <v>3.8</v>
          </cell>
        </row>
        <row r="264">
          <cell r="G264" t="str">
            <v>LANIKAI</v>
          </cell>
          <cell r="H264">
            <v>0</v>
          </cell>
          <cell r="I264">
            <v>0</v>
          </cell>
          <cell r="J264">
            <v>0</v>
          </cell>
          <cell r="K264">
            <v>0</v>
          </cell>
          <cell r="L264">
            <v>0</v>
          </cell>
          <cell r="M264">
            <v>0</v>
          </cell>
          <cell r="N264">
            <v>0</v>
          </cell>
          <cell r="O264">
            <v>0</v>
          </cell>
          <cell r="P264">
            <v>0</v>
          </cell>
          <cell r="Q264">
            <v>0</v>
          </cell>
          <cell r="R264">
            <v>0</v>
          </cell>
          <cell r="S264">
            <v>0</v>
          </cell>
          <cell r="T264">
            <v>175</v>
          </cell>
          <cell r="U264">
            <v>0</v>
          </cell>
          <cell r="V264">
            <v>70</v>
          </cell>
          <cell r="W264">
            <v>0</v>
          </cell>
          <cell r="X264">
            <v>179</v>
          </cell>
          <cell r="Y264">
            <v>152</v>
          </cell>
          <cell r="Z264">
            <v>152</v>
          </cell>
          <cell r="AA264">
            <v>100</v>
          </cell>
          <cell r="AB264">
            <v>179</v>
          </cell>
        </row>
        <row r="265">
          <cell r="G265" t="str">
            <v>LAULIMA</v>
          </cell>
          <cell r="H265">
            <v>270.60000000000002</v>
          </cell>
          <cell r="I265">
            <v>148.64500000000001</v>
          </cell>
          <cell r="J265">
            <v>0</v>
          </cell>
          <cell r="K265">
            <v>395.96</v>
          </cell>
          <cell r="L265">
            <v>57</v>
          </cell>
          <cell r="M265">
            <v>1632.87</v>
          </cell>
          <cell r="N265">
            <v>95.915000000000006</v>
          </cell>
          <cell r="O265">
            <v>0</v>
          </cell>
          <cell r="P265">
            <v>12.2</v>
          </cell>
          <cell r="Q265">
            <v>0</v>
          </cell>
          <cell r="R265">
            <v>0</v>
          </cell>
          <cell r="S265">
            <v>2613.19</v>
          </cell>
          <cell r="T265">
            <v>2364</v>
          </cell>
          <cell r="U265">
            <v>110.541</v>
          </cell>
          <cell r="V265">
            <v>926</v>
          </cell>
          <cell r="W265">
            <v>282.202</v>
          </cell>
          <cell r="X265">
            <v>4187</v>
          </cell>
          <cell r="Y265">
            <v>3559</v>
          </cell>
          <cell r="Z265">
            <v>945.81</v>
          </cell>
          <cell r="AA265">
            <v>26.575199999999999</v>
          </cell>
          <cell r="AB265">
            <v>4187</v>
          </cell>
          <cell r="AC265">
            <v>54.4</v>
          </cell>
        </row>
        <row r="266">
          <cell r="G266" t="str">
            <v>LEAHI</v>
          </cell>
          <cell r="H266">
            <v>259.89</v>
          </cell>
          <cell r="I266">
            <v>138.77799999999999</v>
          </cell>
          <cell r="J266">
            <v>0</v>
          </cell>
          <cell r="K266">
            <v>337.80900000000003</v>
          </cell>
          <cell r="L266">
            <v>63.2</v>
          </cell>
          <cell r="M266">
            <v>1473.13</v>
          </cell>
          <cell r="N266">
            <v>101.85</v>
          </cell>
          <cell r="O266">
            <v>0</v>
          </cell>
          <cell r="P266">
            <v>125</v>
          </cell>
          <cell r="Q266">
            <v>0</v>
          </cell>
          <cell r="R266">
            <v>0</v>
          </cell>
          <cell r="S266">
            <v>2499.66</v>
          </cell>
          <cell r="T266">
            <v>2906</v>
          </cell>
          <cell r="U266">
            <v>86.017099999999999</v>
          </cell>
          <cell r="V266">
            <v>1162.4000000000001</v>
          </cell>
          <cell r="W266">
            <v>215.04300000000001</v>
          </cell>
          <cell r="X266">
            <v>5460</v>
          </cell>
          <cell r="Y266">
            <v>4641</v>
          </cell>
          <cell r="Z266">
            <v>2141.34</v>
          </cell>
          <cell r="AA266">
            <v>46.139699999999998</v>
          </cell>
          <cell r="AB266">
            <v>6009</v>
          </cell>
          <cell r="AC266">
            <v>53</v>
          </cell>
        </row>
        <row r="267">
          <cell r="G267" t="str">
            <v>LEOMELE</v>
          </cell>
          <cell r="H267">
            <v>238.67</v>
          </cell>
          <cell r="I267">
            <v>91.98</v>
          </cell>
          <cell r="J267">
            <v>0</v>
          </cell>
          <cell r="K267">
            <v>249.125</v>
          </cell>
          <cell r="L267">
            <v>63.52</v>
          </cell>
          <cell r="M267">
            <v>1394.43</v>
          </cell>
          <cell r="N267">
            <v>84.27</v>
          </cell>
          <cell r="O267">
            <v>0</v>
          </cell>
          <cell r="P267">
            <v>0</v>
          </cell>
          <cell r="Q267">
            <v>0</v>
          </cell>
          <cell r="R267">
            <v>0</v>
          </cell>
          <cell r="S267">
            <v>2122</v>
          </cell>
          <cell r="T267">
            <v>1710</v>
          </cell>
          <cell r="U267">
            <v>124.093</v>
          </cell>
          <cell r="V267">
            <v>549</v>
          </cell>
          <cell r="W267">
            <v>386.52</v>
          </cell>
          <cell r="X267">
            <v>2938</v>
          </cell>
          <cell r="Y267">
            <v>2497</v>
          </cell>
          <cell r="Z267">
            <v>375.005</v>
          </cell>
          <cell r="AA267">
            <v>15.0182</v>
          </cell>
          <cell r="AB267">
            <v>2938</v>
          </cell>
          <cell r="AC267">
            <v>44</v>
          </cell>
        </row>
        <row r="268">
          <cell r="G268" t="str">
            <v>LEOOLE</v>
          </cell>
          <cell r="H268">
            <v>168.31</v>
          </cell>
          <cell r="I268">
            <v>7.6</v>
          </cell>
          <cell r="J268">
            <v>320</v>
          </cell>
          <cell r="K268">
            <v>0</v>
          </cell>
          <cell r="L268">
            <v>11.4</v>
          </cell>
          <cell r="M268">
            <v>478.37</v>
          </cell>
          <cell r="N268">
            <v>0</v>
          </cell>
          <cell r="O268">
            <v>0</v>
          </cell>
          <cell r="P268">
            <v>280.8</v>
          </cell>
          <cell r="Q268">
            <v>0</v>
          </cell>
          <cell r="R268">
            <v>0</v>
          </cell>
          <cell r="S268">
            <v>1266.48</v>
          </cell>
          <cell r="T268">
            <v>3756</v>
          </cell>
          <cell r="U268">
            <v>33.718800000000002</v>
          </cell>
          <cell r="V268">
            <v>1502.4</v>
          </cell>
          <cell r="W268">
            <v>84.2971</v>
          </cell>
          <cell r="X268">
            <v>3527</v>
          </cell>
          <cell r="Y268">
            <v>2998</v>
          </cell>
          <cell r="Z268">
            <v>1731.52</v>
          </cell>
          <cell r="AA268">
            <v>57.755800000000001</v>
          </cell>
          <cell r="AB268">
            <v>5005</v>
          </cell>
          <cell r="AC268">
            <v>11.4</v>
          </cell>
        </row>
        <row r="269">
          <cell r="G269" t="str">
            <v>LIBERTY HOUSE</v>
          </cell>
          <cell r="H269">
            <v>0</v>
          </cell>
          <cell r="I269">
            <v>0</v>
          </cell>
          <cell r="J269">
            <v>0</v>
          </cell>
          <cell r="K269">
            <v>0</v>
          </cell>
          <cell r="L269">
            <v>0</v>
          </cell>
          <cell r="M269">
            <v>0</v>
          </cell>
          <cell r="N269">
            <v>0</v>
          </cell>
          <cell r="O269">
            <v>0</v>
          </cell>
          <cell r="P269">
            <v>175</v>
          </cell>
          <cell r="Q269">
            <v>0</v>
          </cell>
          <cell r="R269">
            <v>0</v>
          </cell>
          <cell r="S269">
            <v>175</v>
          </cell>
          <cell r="T269">
            <v>2512</v>
          </cell>
          <cell r="U269">
            <v>6.9665600000000003</v>
          </cell>
          <cell r="V269">
            <v>1004.8</v>
          </cell>
          <cell r="W269">
            <v>17.416399999999999</v>
          </cell>
          <cell r="X269">
            <v>2502</v>
          </cell>
          <cell r="Y269">
            <v>2127</v>
          </cell>
          <cell r="Z269">
            <v>1952</v>
          </cell>
          <cell r="AA269">
            <v>91.772400000000005</v>
          </cell>
          <cell r="AB269">
            <v>2919</v>
          </cell>
          <cell r="AC269">
            <v>0</v>
          </cell>
        </row>
        <row r="270">
          <cell r="G270" t="str">
            <v>LIGHTHOUSE</v>
          </cell>
          <cell r="H270">
            <v>0</v>
          </cell>
          <cell r="I270">
            <v>0</v>
          </cell>
          <cell r="J270">
            <v>260</v>
          </cell>
          <cell r="K270">
            <v>0</v>
          </cell>
          <cell r="L270">
            <v>0</v>
          </cell>
          <cell r="M270">
            <v>502.4</v>
          </cell>
          <cell r="N270">
            <v>0</v>
          </cell>
          <cell r="O270">
            <v>0</v>
          </cell>
          <cell r="P270">
            <v>0</v>
          </cell>
          <cell r="Q270">
            <v>0</v>
          </cell>
          <cell r="R270">
            <v>0</v>
          </cell>
          <cell r="S270">
            <v>762.4</v>
          </cell>
          <cell r="T270">
            <v>5727</v>
          </cell>
          <cell r="U270">
            <v>13.3124</v>
          </cell>
          <cell r="V270">
            <v>2290.8000000000002</v>
          </cell>
          <cell r="W270">
            <v>33.280900000000003</v>
          </cell>
          <cell r="X270">
            <v>7972</v>
          </cell>
          <cell r="Y270">
            <v>6776</v>
          </cell>
          <cell r="Z270">
            <v>6013.6</v>
          </cell>
          <cell r="AA270">
            <v>88.748500000000007</v>
          </cell>
          <cell r="AB270">
            <v>8145</v>
          </cell>
          <cell r="AC270">
            <v>0</v>
          </cell>
        </row>
        <row r="271">
          <cell r="G271" t="str">
            <v>LIKELIKE</v>
          </cell>
          <cell r="H271">
            <v>32.18</v>
          </cell>
          <cell r="I271">
            <v>7.6</v>
          </cell>
          <cell r="J271">
            <v>0</v>
          </cell>
          <cell r="K271">
            <v>12.6</v>
          </cell>
          <cell r="L271">
            <v>38</v>
          </cell>
          <cell r="M271">
            <v>171.01</v>
          </cell>
          <cell r="N271">
            <v>7.6</v>
          </cell>
          <cell r="O271">
            <v>0</v>
          </cell>
          <cell r="P271">
            <v>0</v>
          </cell>
          <cell r="Q271">
            <v>0</v>
          </cell>
          <cell r="R271">
            <v>0</v>
          </cell>
          <cell r="S271">
            <v>268.99</v>
          </cell>
          <cell r="T271">
            <v>778</v>
          </cell>
          <cell r="U271">
            <v>34.574599999999997</v>
          </cell>
          <cell r="V271">
            <v>311.2</v>
          </cell>
          <cell r="W271">
            <v>86.436400000000006</v>
          </cell>
          <cell r="X271">
            <v>680</v>
          </cell>
          <cell r="Y271">
            <v>578</v>
          </cell>
          <cell r="Z271">
            <v>309.01</v>
          </cell>
          <cell r="AA271">
            <v>53.4619</v>
          </cell>
          <cell r="AB271">
            <v>1186</v>
          </cell>
          <cell r="AC271">
            <v>35.4</v>
          </cell>
        </row>
        <row r="272">
          <cell r="G272" t="str">
            <v>LILIHA MAKAI</v>
          </cell>
          <cell r="H272">
            <v>0</v>
          </cell>
          <cell r="I272">
            <v>0</v>
          </cell>
          <cell r="J272">
            <v>0</v>
          </cell>
          <cell r="K272">
            <v>0</v>
          </cell>
          <cell r="L272">
            <v>0</v>
          </cell>
          <cell r="M272">
            <v>34.619999999999997</v>
          </cell>
          <cell r="N272">
            <v>0</v>
          </cell>
          <cell r="O272">
            <v>0</v>
          </cell>
          <cell r="P272">
            <v>0</v>
          </cell>
          <cell r="Q272">
            <v>0</v>
          </cell>
          <cell r="R272">
            <v>0</v>
          </cell>
          <cell r="S272">
            <v>34.619999999999997</v>
          </cell>
          <cell r="T272">
            <v>252</v>
          </cell>
          <cell r="U272">
            <v>13.738099999999999</v>
          </cell>
          <cell r="V272">
            <v>100.8</v>
          </cell>
          <cell r="W272">
            <v>34.345199999999998</v>
          </cell>
          <cell r="X272">
            <v>190</v>
          </cell>
          <cell r="Y272">
            <v>162</v>
          </cell>
          <cell r="Z272">
            <v>127.38</v>
          </cell>
          <cell r="AA272">
            <v>78.629599999999996</v>
          </cell>
          <cell r="AB272">
            <v>190</v>
          </cell>
          <cell r="AC272">
            <v>0</v>
          </cell>
        </row>
        <row r="273">
          <cell r="G273" t="str">
            <v>LOWREY</v>
          </cell>
          <cell r="H273">
            <v>71.349999999999994</v>
          </cell>
          <cell r="I273">
            <v>59.033999999999999</v>
          </cell>
          <cell r="J273">
            <v>0</v>
          </cell>
          <cell r="K273">
            <v>165.13499999999999</v>
          </cell>
          <cell r="L273">
            <v>7.6</v>
          </cell>
          <cell r="M273">
            <v>719.5</v>
          </cell>
          <cell r="N273">
            <v>60.554000000000002</v>
          </cell>
          <cell r="O273">
            <v>0</v>
          </cell>
          <cell r="P273">
            <v>11.4</v>
          </cell>
          <cell r="Q273">
            <v>0</v>
          </cell>
          <cell r="R273">
            <v>0</v>
          </cell>
          <cell r="S273">
            <v>1094.57</v>
          </cell>
          <cell r="T273">
            <v>1254</v>
          </cell>
          <cell r="U273">
            <v>87.286500000000004</v>
          </cell>
          <cell r="V273">
            <v>311</v>
          </cell>
          <cell r="W273">
            <v>351.95299999999997</v>
          </cell>
          <cell r="X273">
            <v>1129</v>
          </cell>
          <cell r="Y273">
            <v>960</v>
          </cell>
          <cell r="Z273">
            <v>-134.57300000000001</v>
          </cell>
          <cell r="AA273">
            <v>-14.018000000000001</v>
          </cell>
          <cell r="AB273">
            <v>1924</v>
          </cell>
          <cell r="AC273">
            <v>7.6</v>
          </cell>
        </row>
        <row r="274">
          <cell r="G274" t="str">
            <v>LUAWAI</v>
          </cell>
          <cell r="H274">
            <v>252.31</v>
          </cell>
          <cell r="I274">
            <v>91.77</v>
          </cell>
          <cell r="J274">
            <v>20</v>
          </cell>
          <cell r="K274">
            <v>324.60899999999998</v>
          </cell>
          <cell r="L274">
            <v>39.76</v>
          </cell>
          <cell r="M274">
            <v>1851.28</v>
          </cell>
          <cell r="N274">
            <v>119.628</v>
          </cell>
          <cell r="O274">
            <v>0</v>
          </cell>
          <cell r="P274">
            <v>651.20000000000005</v>
          </cell>
          <cell r="Q274">
            <v>0</v>
          </cell>
          <cell r="R274">
            <v>0</v>
          </cell>
          <cell r="S274">
            <v>3350.56</v>
          </cell>
          <cell r="T274">
            <v>5542</v>
          </cell>
          <cell r="U274">
            <v>60.457500000000003</v>
          </cell>
          <cell r="V274">
            <v>2216.8000000000002</v>
          </cell>
          <cell r="W274">
            <v>151.14400000000001</v>
          </cell>
          <cell r="X274">
            <v>7351</v>
          </cell>
          <cell r="Y274">
            <v>6249</v>
          </cell>
          <cell r="Z274">
            <v>2898.44</v>
          </cell>
          <cell r="AA274">
            <v>46.3825</v>
          </cell>
          <cell r="AB274">
            <v>7351</v>
          </cell>
          <cell r="AC274">
            <v>30.2</v>
          </cell>
        </row>
        <row r="275">
          <cell r="G275" t="str">
            <v>LUMIAUAU</v>
          </cell>
          <cell r="H275">
            <v>205.14</v>
          </cell>
          <cell r="I275">
            <v>56.161000000000001</v>
          </cell>
          <cell r="J275">
            <v>0</v>
          </cell>
          <cell r="K275">
            <v>195.16499999999999</v>
          </cell>
          <cell r="L275">
            <v>19.600000000000001</v>
          </cell>
          <cell r="M275">
            <v>998.14</v>
          </cell>
          <cell r="N275">
            <v>26.305</v>
          </cell>
          <cell r="O275">
            <v>0</v>
          </cell>
          <cell r="P275">
            <v>0</v>
          </cell>
          <cell r="Q275">
            <v>0</v>
          </cell>
          <cell r="R275">
            <v>0</v>
          </cell>
          <cell r="S275">
            <v>1500.51</v>
          </cell>
          <cell r="T275">
            <v>3478</v>
          </cell>
          <cell r="U275">
            <v>43.142899999999997</v>
          </cell>
          <cell r="V275">
            <v>1391.2</v>
          </cell>
          <cell r="W275">
            <v>107.857</v>
          </cell>
          <cell r="X275">
            <v>4579</v>
          </cell>
          <cell r="Y275">
            <v>3892</v>
          </cell>
          <cell r="Z275">
            <v>2391.4899999999998</v>
          </cell>
          <cell r="AA275">
            <v>61.446300000000001</v>
          </cell>
          <cell r="AB275">
            <v>4579</v>
          </cell>
          <cell r="AC275">
            <v>10</v>
          </cell>
        </row>
        <row r="276">
          <cell r="G276" t="str">
            <v>MACHADO ST</v>
          </cell>
          <cell r="H276">
            <v>65.58</v>
          </cell>
          <cell r="I276">
            <v>0</v>
          </cell>
          <cell r="J276">
            <v>0</v>
          </cell>
          <cell r="K276">
            <v>72.900000000000006</v>
          </cell>
          <cell r="L276">
            <v>19</v>
          </cell>
          <cell r="M276">
            <v>498.14</v>
          </cell>
          <cell r="N276">
            <v>0</v>
          </cell>
          <cell r="O276">
            <v>0</v>
          </cell>
          <cell r="P276">
            <v>0</v>
          </cell>
          <cell r="Q276">
            <v>0</v>
          </cell>
          <cell r="R276">
            <v>0</v>
          </cell>
          <cell r="S276">
            <v>655.62</v>
          </cell>
          <cell r="T276">
            <v>1422</v>
          </cell>
          <cell r="U276">
            <v>46.105499999999999</v>
          </cell>
          <cell r="V276">
            <v>568.79999999999995</v>
          </cell>
          <cell r="W276">
            <v>115.264</v>
          </cell>
          <cell r="X276">
            <v>736</v>
          </cell>
          <cell r="Y276">
            <v>626</v>
          </cell>
          <cell r="Z276">
            <v>-29.62</v>
          </cell>
          <cell r="AA276">
            <v>-4.73163</v>
          </cell>
          <cell r="AB276">
            <v>1665</v>
          </cell>
          <cell r="AC276">
            <v>16.399999999999999</v>
          </cell>
        </row>
        <row r="277">
          <cell r="G277" t="str">
            <v>MAHUKONA</v>
          </cell>
          <cell r="H277">
            <v>0</v>
          </cell>
          <cell r="I277">
            <v>0</v>
          </cell>
          <cell r="J277">
            <v>0</v>
          </cell>
          <cell r="K277">
            <v>0</v>
          </cell>
          <cell r="L277">
            <v>0</v>
          </cell>
          <cell r="M277">
            <v>0</v>
          </cell>
          <cell r="N277">
            <v>0</v>
          </cell>
          <cell r="O277">
            <v>0</v>
          </cell>
          <cell r="P277">
            <v>965</v>
          </cell>
          <cell r="Q277">
            <v>0</v>
          </cell>
          <cell r="R277">
            <v>0</v>
          </cell>
          <cell r="S277">
            <v>965</v>
          </cell>
          <cell r="T277">
            <v>3816</v>
          </cell>
          <cell r="U277">
            <v>25.2883</v>
          </cell>
          <cell r="V277">
            <v>1526.4</v>
          </cell>
          <cell r="W277">
            <v>63.220599999999997</v>
          </cell>
          <cell r="X277">
            <v>4985</v>
          </cell>
          <cell r="Y277">
            <v>4237</v>
          </cell>
          <cell r="Z277">
            <v>3272</v>
          </cell>
          <cell r="AA277">
            <v>77.224500000000006</v>
          </cell>
          <cell r="AB277">
            <v>4899</v>
          </cell>
          <cell r="AC277">
            <v>0</v>
          </cell>
        </row>
        <row r="278">
          <cell r="G278" t="str">
            <v>MAKAHA</v>
          </cell>
          <cell r="H278">
            <v>479.88</v>
          </cell>
          <cell r="I278">
            <v>196.49700000000001</v>
          </cell>
          <cell r="J278">
            <v>0</v>
          </cell>
          <cell r="K278">
            <v>377.20699999999999</v>
          </cell>
          <cell r="L278">
            <v>297.7</v>
          </cell>
          <cell r="M278">
            <v>1850.31</v>
          </cell>
          <cell r="N278">
            <v>65.08</v>
          </cell>
          <cell r="O278">
            <v>0</v>
          </cell>
          <cell r="P278">
            <v>400.15</v>
          </cell>
          <cell r="Q278">
            <v>0</v>
          </cell>
          <cell r="R278">
            <v>0</v>
          </cell>
          <cell r="S278">
            <v>3666.82</v>
          </cell>
          <cell r="T278">
            <v>6262</v>
          </cell>
          <cell r="U278">
            <v>58.556800000000003</v>
          </cell>
          <cell r="V278">
            <v>2504.8000000000002</v>
          </cell>
          <cell r="W278">
            <v>146.392</v>
          </cell>
          <cell r="X278">
            <v>5685</v>
          </cell>
          <cell r="Y278">
            <v>4832</v>
          </cell>
          <cell r="Z278">
            <v>1165.18</v>
          </cell>
          <cell r="AA278">
            <v>24.113700000000001</v>
          </cell>
          <cell r="AB278">
            <v>5685</v>
          </cell>
          <cell r="AC278">
            <v>217.7</v>
          </cell>
        </row>
        <row r="279">
          <cell r="G279" t="str">
            <v>MAKAHA VALLEY</v>
          </cell>
          <cell r="H279">
            <v>97.15</v>
          </cell>
          <cell r="I279">
            <v>25</v>
          </cell>
          <cell r="J279">
            <v>475</v>
          </cell>
          <cell r="K279">
            <v>50.71</v>
          </cell>
          <cell r="L279">
            <v>16.72</v>
          </cell>
          <cell r="M279">
            <v>273.02</v>
          </cell>
          <cell r="N279">
            <v>25.24</v>
          </cell>
          <cell r="O279">
            <v>0</v>
          </cell>
          <cell r="P279">
            <v>0</v>
          </cell>
          <cell r="Q279">
            <v>0</v>
          </cell>
          <cell r="R279">
            <v>0</v>
          </cell>
          <cell r="S279">
            <v>962.84</v>
          </cell>
          <cell r="T279">
            <v>3709</v>
          </cell>
          <cell r="U279">
            <v>25.959599999999998</v>
          </cell>
          <cell r="V279">
            <v>1483.6</v>
          </cell>
          <cell r="W279">
            <v>64.898899999999998</v>
          </cell>
          <cell r="X279">
            <v>1825</v>
          </cell>
          <cell r="Y279">
            <v>1551</v>
          </cell>
          <cell r="Z279">
            <v>588.16</v>
          </cell>
          <cell r="AA279">
            <v>37.921300000000002</v>
          </cell>
          <cell r="AB279">
            <v>1725</v>
          </cell>
          <cell r="AC279">
            <v>10</v>
          </cell>
        </row>
        <row r="280">
          <cell r="G280" t="str">
            <v>MAKAKILO 1</v>
          </cell>
          <cell r="H280">
            <v>310.81</v>
          </cell>
          <cell r="I280">
            <v>183.52500000000001</v>
          </cell>
          <cell r="J280">
            <v>0</v>
          </cell>
          <cell r="K280">
            <v>237.30500000000001</v>
          </cell>
          <cell r="L280">
            <v>154.30000000000001</v>
          </cell>
          <cell r="M280">
            <v>1978.43</v>
          </cell>
          <cell r="N280">
            <v>26.1</v>
          </cell>
          <cell r="O280">
            <v>0</v>
          </cell>
          <cell r="P280">
            <v>0</v>
          </cell>
          <cell r="Q280">
            <v>0</v>
          </cell>
          <cell r="R280">
            <v>0</v>
          </cell>
          <cell r="S280">
            <v>2890.47</v>
          </cell>
          <cell r="T280">
            <v>3400</v>
          </cell>
          <cell r="U280">
            <v>85.013800000000003</v>
          </cell>
          <cell r="V280">
            <v>1360</v>
          </cell>
          <cell r="W280">
            <v>212.535</v>
          </cell>
          <cell r="X280">
            <v>4316</v>
          </cell>
          <cell r="Y280">
            <v>3669</v>
          </cell>
          <cell r="Z280">
            <v>778.53</v>
          </cell>
          <cell r="AA280">
            <v>21.219100000000001</v>
          </cell>
          <cell r="AB280">
            <v>3988</v>
          </cell>
          <cell r="AC280">
            <v>99.2</v>
          </cell>
        </row>
        <row r="281">
          <cell r="G281" t="str">
            <v>MAKAKILO 2</v>
          </cell>
          <cell r="H281">
            <v>886.47</v>
          </cell>
          <cell r="I281">
            <v>264.43</v>
          </cell>
          <cell r="J281">
            <v>0</v>
          </cell>
          <cell r="K281">
            <v>564.56200000000001</v>
          </cell>
          <cell r="L281">
            <v>352.56</v>
          </cell>
          <cell r="M281">
            <v>3932.1</v>
          </cell>
          <cell r="N281">
            <v>248.26</v>
          </cell>
          <cell r="O281">
            <v>0</v>
          </cell>
          <cell r="P281">
            <v>36</v>
          </cell>
          <cell r="Q281">
            <v>0</v>
          </cell>
          <cell r="R281">
            <v>0</v>
          </cell>
          <cell r="S281">
            <v>6284.38</v>
          </cell>
          <cell r="T281">
            <v>3585</v>
          </cell>
          <cell r="U281">
            <v>175.297</v>
          </cell>
          <cell r="V281">
            <v>2702</v>
          </cell>
          <cell r="W281">
            <v>232.583</v>
          </cell>
          <cell r="X281">
            <v>8536</v>
          </cell>
          <cell r="Y281">
            <v>7256</v>
          </cell>
          <cell r="Z281">
            <v>971.61800000000005</v>
          </cell>
          <cell r="AA281">
            <v>13.390499999999999</v>
          </cell>
          <cell r="AB281">
            <v>8472</v>
          </cell>
          <cell r="AC281">
            <v>268.39999999999998</v>
          </cell>
        </row>
        <row r="282">
          <cell r="G282" t="str">
            <v>MAKAKILO 3</v>
          </cell>
          <cell r="H282">
            <v>398.37</v>
          </cell>
          <cell r="I282">
            <v>369.55</v>
          </cell>
          <cell r="J282">
            <v>0</v>
          </cell>
          <cell r="K282">
            <v>399.697</v>
          </cell>
          <cell r="L282">
            <v>276.31</v>
          </cell>
          <cell r="M282">
            <v>2426.37</v>
          </cell>
          <cell r="N282">
            <v>109.77</v>
          </cell>
          <cell r="O282">
            <v>0</v>
          </cell>
          <cell r="P282">
            <v>0</v>
          </cell>
          <cell r="Q282">
            <v>0</v>
          </cell>
          <cell r="R282">
            <v>0</v>
          </cell>
          <cell r="S282">
            <v>3980.07</v>
          </cell>
          <cell r="T282">
            <v>3920</v>
          </cell>
          <cell r="U282">
            <v>101.532</v>
          </cell>
          <cell r="V282">
            <v>1568</v>
          </cell>
          <cell r="W282">
            <v>253.83099999999999</v>
          </cell>
          <cell r="X282">
            <v>5277</v>
          </cell>
          <cell r="Y282">
            <v>4485</v>
          </cell>
          <cell r="Z282">
            <v>504.93299999999999</v>
          </cell>
          <cell r="AA282">
            <v>11.2583</v>
          </cell>
          <cell r="AB282">
            <v>5277</v>
          </cell>
          <cell r="AC282">
            <v>204.96</v>
          </cell>
        </row>
        <row r="283">
          <cell r="G283" t="str">
            <v>MAKAKILO 4</v>
          </cell>
          <cell r="H283">
            <v>152.11000000000001</v>
          </cell>
          <cell r="I283">
            <v>71.224999999999994</v>
          </cell>
          <cell r="J283">
            <v>0</v>
          </cell>
          <cell r="K283">
            <v>170.995</v>
          </cell>
          <cell r="L283">
            <v>87.2</v>
          </cell>
          <cell r="M283">
            <v>927.39</v>
          </cell>
          <cell r="N283">
            <v>42.25</v>
          </cell>
          <cell r="O283">
            <v>0</v>
          </cell>
          <cell r="P283">
            <v>0</v>
          </cell>
          <cell r="Q283">
            <v>0</v>
          </cell>
          <cell r="R283">
            <v>0</v>
          </cell>
          <cell r="S283">
            <v>1451.17</v>
          </cell>
          <cell r="T283">
            <v>1875</v>
          </cell>
          <cell r="U283">
            <v>77.395700000000005</v>
          </cell>
          <cell r="V283">
            <v>750</v>
          </cell>
          <cell r="W283">
            <v>193.489</v>
          </cell>
          <cell r="X283">
            <v>1943</v>
          </cell>
          <cell r="Y283">
            <v>1652</v>
          </cell>
          <cell r="Z283">
            <v>200.83</v>
          </cell>
          <cell r="AA283">
            <v>12.1568</v>
          </cell>
          <cell r="AB283">
            <v>1813</v>
          </cell>
          <cell r="AC283">
            <v>71.8</v>
          </cell>
        </row>
        <row r="284">
          <cell r="G284" t="str">
            <v>MAKALAPA-MOANALUA</v>
          </cell>
          <cell r="H284">
            <v>326.73</v>
          </cell>
          <cell r="I284">
            <v>188.6</v>
          </cell>
          <cell r="J284">
            <v>0</v>
          </cell>
          <cell r="K284">
            <v>245.42699999999999</v>
          </cell>
          <cell r="L284">
            <v>168.78</v>
          </cell>
          <cell r="M284">
            <v>1720.12</v>
          </cell>
          <cell r="N284">
            <v>71.926000000000002</v>
          </cell>
          <cell r="O284">
            <v>0</v>
          </cell>
          <cell r="P284">
            <v>0</v>
          </cell>
          <cell r="Q284">
            <v>0</v>
          </cell>
          <cell r="R284">
            <v>0</v>
          </cell>
          <cell r="S284">
            <v>2721.58</v>
          </cell>
          <cell r="T284">
            <v>2407</v>
          </cell>
          <cell r="U284">
            <v>113.07</v>
          </cell>
          <cell r="V284">
            <v>1212</v>
          </cell>
          <cell r="W284">
            <v>224.553</v>
          </cell>
          <cell r="X284">
            <v>4285</v>
          </cell>
          <cell r="Y284">
            <v>3642</v>
          </cell>
          <cell r="Z284">
            <v>920.41700000000003</v>
          </cell>
          <cell r="AA284">
            <v>25.272300000000001</v>
          </cell>
          <cell r="AB284">
            <v>4285</v>
          </cell>
          <cell r="AC284">
            <v>127.2</v>
          </cell>
        </row>
        <row r="285">
          <cell r="G285" t="str">
            <v>MAKALOA</v>
          </cell>
          <cell r="H285">
            <v>0</v>
          </cell>
          <cell r="I285">
            <v>0</v>
          </cell>
          <cell r="J285">
            <v>0</v>
          </cell>
          <cell r="K285">
            <v>0</v>
          </cell>
          <cell r="L285">
            <v>0</v>
          </cell>
          <cell r="M285">
            <v>2.4500000000000002</v>
          </cell>
          <cell r="N285">
            <v>0</v>
          </cell>
          <cell r="O285">
            <v>0</v>
          </cell>
          <cell r="P285">
            <v>0</v>
          </cell>
          <cell r="Q285">
            <v>0</v>
          </cell>
          <cell r="R285">
            <v>0</v>
          </cell>
          <cell r="S285">
            <v>2.4500000000000002</v>
          </cell>
          <cell r="T285">
            <v>4324</v>
          </cell>
          <cell r="U285">
            <v>5.6660000000000002E-2</v>
          </cell>
          <cell r="V285">
            <v>1729.6</v>
          </cell>
          <cell r="W285">
            <v>0.14165</v>
          </cell>
          <cell r="X285">
            <v>4748</v>
          </cell>
          <cell r="Y285">
            <v>4036</v>
          </cell>
          <cell r="Z285">
            <v>4033.55</v>
          </cell>
          <cell r="AA285">
            <v>99.939300000000003</v>
          </cell>
          <cell r="AB285">
            <v>4602</v>
          </cell>
          <cell r="AC285">
            <v>0</v>
          </cell>
        </row>
        <row r="286">
          <cell r="G286" t="str">
            <v>MALAKOLE</v>
          </cell>
          <cell r="H286">
            <v>0</v>
          </cell>
          <cell r="I286">
            <v>0</v>
          </cell>
          <cell r="J286">
            <v>0</v>
          </cell>
          <cell r="K286">
            <v>0</v>
          </cell>
          <cell r="L286">
            <v>0</v>
          </cell>
          <cell r="M286">
            <v>0</v>
          </cell>
          <cell r="N286">
            <v>0</v>
          </cell>
          <cell r="O286">
            <v>0</v>
          </cell>
          <cell r="P286">
            <v>0</v>
          </cell>
          <cell r="Q286">
            <v>0</v>
          </cell>
          <cell r="R286">
            <v>0</v>
          </cell>
          <cell r="S286">
            <v>0</v>
          </cell>
          <cell r="T286">
            <v>0</v>
          </cell>
          <cell r="V286">
            <v>0</v>
          </cell>
          <cell r="X286">
            <v>0</v>
          </cell>
          <cell r="Y286">
            <v>0</v>
          </cell>
          <cell r="Z286">
            <v>0</v>
          </cell>
          <cell r="AB286">
            <v>0</v>
          </cell>
        </row>
        <row r="287">
          <cell r="G287" t="str">
            <v>MALAKOLE 4</v>
          </cell>
          <cell r="H287">
            <v>60</v>
          </cell>
          <cell r="I287">
            <v>0</v>
          </cell>
          <cell r="J287">
            <v>782</v>
          </cell>
          <cell r="K287">
            <v>0</v>
          </cell>
          <cell r="L287">
            <v>0</v>
          </cell>
          <cell r="M287">
            <v>1451.73</v>
          </cell>
          <cell r="N287">
            <v>0</v>
          </cell>
          <cell r="O287">
            <v>0</v>
          </cell>
          <cell r="P287">
            <v>65</v>
          </cell>
          <cell r="Q287">
            <v>0</v>
          </cell>
          <cell r="R287">
            <v>0</v>
          </cell>
          <cell r="S287">
            <v>2358.73</v>
          </cell>
          <cell r="T287">
            <v>6090</v>
          </cell>
          <cell r="U287">
            <v>38.731200000000001</v>
          </cell>
          <cell r="V287">
            <v>2436</v>
          </cell>
          <cell r="W287">
            <v>96.828000000000003</v>
          </cell>
          <cell r="X287">
            <v>6493</v>
          </cell>
          <cell r="Y287">
            <v>5519</v>
          </cell>
          <cell r="Z287">
            <v>3160.27</v>
          </cell>
          <cell r="AA287">
            <v>57.261600000000001</v>
          </cell>
          <cell r="AB287">
            <v>6087</v>
          </cell>
          <cell r="AC287">
            <v>0</v>
          </cell>
        </row>
        <row r="288">
          <cell r="G288" t="str">
            <v>MANAGERS</v>
          </cell>
          <cell r="H288">
            <v>62.82</v>
          </cell>
          <cell r="I288">
            <v>7.6</v>
          </cell>
          <cell r="J288">
            <v>0</v>
          </cell>
          <cell r="K288">
            <v>42.938400000000001</v>
          </cell>
          <cell r="L288">
            <v>22.8</v>
          </cell>
          <cell r="M288">
            <v>356.62</v>
          </cell>
          <cell r="N288">
            <v>18.399999999999999</v>
          </cell>
          <cell r="O288">
            <v>0</v>
          </cell>
          <cell r="P288">
            <v>0</v>
          </cell>
          <cell r="Q288">
            <v>0</v>
          </cell>
          <cell r="R288">
            <v>0</v>
          </cell>
          <cell r="S288">
            <v>511.178</v>
          </cell>
          <cell r="T288">
            <v>1028</v>
          </cell>
          <cell r="U288">
            <v>49.725499999999997</v>
          </cell>
          <cell r="V288">
            <v>411.2</v>
          </cell>
          <cell r="W288">
            <v>124.31399999999999</v>
          </cell>
          <cell r="X288">
            <v>1478</v>
          </cell>
          <cell r="Y288">
            <v>1256</v>
          </cell>
          <cell r="Z288">
            <v>744.822</v>
          </cell>
          <cell r="AA288">
            <v>59.301099999999998</v>
          </cell>
          <cell r="AB288">
            <v>1597</v>
          </cell>
          <cell r="AC288">
            <v>22.8</v>
          </cell>
        </row>
        <row r="289">
          <cell r="G289" t="str">
            <v>MANOA 1</v>
          </cell>
          <cell r="H289">
            <v>150.13999999999999</v>
          </cell>
          <cell r="I289">
            <v>109.82</v>
          </cell>
          <cell r="J289">
            <v>10</v>
          </cell>
          <cell r="K289">
            <v>160.65899999999999</v>
          </cell>
          <cell r="L289">
            <v>0</v>
          </cell>
          <cell r="M289">
            <v>1554.79</v>
          </cell>
          <cell r="N289">
            <v>75.066000000000003</v>
          </cell>
          <cell r="O289">
            <v>0</v>
          </cell>
          <cell r="P289">
            <v>0</v>
          </cell>
          <cell r="Q289">
            <v>0</v>
          </cell>
          <cell r="R289">
            <v>0</v>
          </cell>
          <cell r="S289">
            <v>2060.48</v>
          </cell>
          <cell r="T289">
            <v>2506</v>
          </cell>
          <cell r="U289">
            <v>82.221699999999998</v>
          </cell>
          <cell r="V289">
            <v>1002.4</v>
          </cell>
          <cell r="W289">
            <v>205.554</v>
          </cell>
          <cell r="X289">
            <v>2732</v>
          </cell>
          <cell r="Y289">
            <v>2322</v>
          </cell>
          <cell r="Z289">
            <v>261.52499999999998</v>
          </cell>
          <cell r="AA289">
            <v>11.2629</v>
          </cell>
          <cell r="AB289">
            <v>3271</v>
          </cell>
          <cell r="AC289">
            <v>0</v>
          </cell>
        </row>
        <row r="290">
          <cell r="G290" t="str">
            <v>MANOA 2</v>
          </cell>
          <cell r="H290">
            <v>128.86000000000001</v>
          </cell>
          <cell r="I290">
            <v>27.21</v>
          </cell>
          <cell r="J290">
            <v>0</v>
          </cell>
          <cell r="K290">
            <v>110.61499999999999</v>
          </cell>
          <cell r="L290">
            <v>8.6</v>
          </cell>
          <cell r="M290">
            <v>593.46</v>
          </cell>
          <cell r="N290">
            <v>33.19</v>
          </cell>
          <cell r="O290">
            <v>0</v>
          </cell>
          <cell r="P290">
            <v>0</v>
          </cell>
          <cell r="Q290">
            <v>0</v>
          </cell>
          <cell r="R290">
            <v>0</v>
          </cell>
          <cell r="S290">
            <v>901.93499999999995</v>
          </cell>
          <cell r="T290">
            <v>2751</v>
          </cell>
          <cell r="U290">
            <v>32.785699999999999</v>
          </cell>
          <cell r="V290">
            <v>1100.4000000000001</v>
          </cell>
          <cell r="W290">
            <v>81.964299999999994</v>
          </cell>
          <cell r="X290">
            <v>1089</v>
          </cell>
          <cell r="Y290">
            <v>925</v>
          </cell>
          <cell r="Z290">
            <v>23.065000000000001</v>
          </cell>
          <cell r="AA290">
            <v>2.4935100000000001</v>
          </cell>
          <cell r="AB290">
            <v>4435</v>
          </cell>
          <cell r="AC290">
            <v>5</v>
          </cell>
        </row>
        <row r="291">
          <cell r="G291" t="str">
            <v>MANOA 3</v>
          </cell>
          <cell r="H291">
            <v>535.1</v>
          </cell>
          <cell r="I291">
            <v>5.5</v>
          </cell>
          <cell r="J291">
            <v>95</v>
          </cell>
          <cell r="K291">
            <v>255.875</v>
          </cell>
          <cell r="L291">
            <v>3.8</v>
          </cell>
          <cell r="M291">
            <v>1693.15</v>
          </cell>
          <cell r="N291">
            <v>111.858</v>
          </cell>
          <cell r="O291">
            <v>0</v>
          </cell>
          <cell r="P291">
            <v>185.5</v>
          </cell>
          <cell r="Q291">
            <v>0</v>
          </cell>
          <cell r="R291">
            <v>0</v>
          </cell>
          <cell r="S291">
            <v>2885.78</v>
          </cell>
          <cell r="T291">
            <v>4029</v>
          </cell>
          <cell r="U291">
            <v>71.625299999999996</v>
          </cell>
          <cell r="V291">
            <v>1611.6</v>
          </cell>
          <cell r="W291">
            <v>179.06299999999999</v>
          </cell>
          <cell r="X291">
            <v>4168</v>
          </cell>
          <cell r="Y291">
            <v>3543</v>
          </cell>
          <cell r="Z291">
            <v>657.21699999999998</v>
          </cell>
          <cell r="AA291">
            <v>18.549700000000001</v>
          </cell>
          <cell r="AB291">
            <v>5261</v>
          </cell>
          <cell r="AC291">
            <v>3.8</v>
          </cell>
        </row>
        <row r="292">
          <cell r="G292" t="str">
            <v>MANOA 4</v>
          </cell>
          <cell r="H292">
            <v>0</v>
          </cell>
          <cell r="I292">
            <v>0</v>
          </cell>
          <cell r="J292">
            <v>0</v>
          </cell>
          <cell r="K292">
            <v>0</v>
          </cell>
          <cell r="L292">
            <v>0</v>
          </cell>
          <cell r="M292">
            <v>0</v>
          </cell>
          <cell r="N292">
            <v>0</v>
          </cell>
          <cell r="O292">
            <v>0</v>
          </cell>
          <cell r="P292">
            <v>0</v>
          </cell>
          <cell r="Q292">
            <v>0</v>
          </cell>
          <cell r="R292">
            <v>0</v>
          </cell>
          <cell r="S292">
            <v>0</v>
          </cell>
          <cell r="T292">
            <v>422</v>
          </cell>
          <cell r="U292">
            <v>0</v>
          </cell>
          <cell r="V292">
            <v>168.8</v>
          </cell>
          <cell r="W292">
            <v>0</v>
          </cell>
          <cell r="X292">
            <v>266</v>
          </cell>
          <cell r="Y292">
            <v>226</v>
          </cell>
          <cell r="Z292">
            <v>226</v>
          </cell>
          <cell r="AA292">
            <v>100</v>
          </cell>
          <cell r="AB292">
            <v>711</v>
          </cell>
        </row>
        <row r="293">
          <cell r="G293" t="str">
            <v>MANOA-MCCULLY</v>
          </cell>
          <cell r="H293">
            <v>10</v>
          </cell>
          <cell r="I293">
            <v>0</v>
          </cell>
          <cell r="J293">
            <v>0</v>
          </cell>
          <cell r="K293">
            <v>0</v>
          </cell>
          <cell r="L293">
            <v>0</v>
          </cell>
          <cell r="M293">
            <v>287.04000000000002</v>
          </cell>
          <cell r="N293">
            <v>0</v>
          </cell>
          <cell r="O293">
            <v>0</v>
          </cell>
          <cell r="P293">
            <v>0</v>
          </cell>
          <cell r="Q293">
            <v>0</v>
          </cell>
          <cell r="R293">
            <v>0</v>
          </cell>
          <cell r="S293">
            <v>297.04000000000002</v>
          </cell>
          <cell r="T293">
            <v>3013</v>
          </cell>
          <cell r="U293">
            <v>9.8586100000000005</v>
          </cell>
          <cell r="V293">
            <v>1205.2</v>
          </cell>
          <cell r="W293">
            <v>24.6465</v>
          </cell>
          <cell r="X293">
            <v>4538</v>
          </cell>
          <cell r="Y293">
            <v>3857</v>
          </cell>
          <cell r="Z293">
            <v>3559.96</v>
          </cell>
          <cell r="AA293">
            <v>92.298699999999997</v>
          </cell>
          <cell r="AB293">
            <v>4259</v>
          </cell>
          <cell r="AC293">
            <v>0</v>
          </cell>
        </row>
        <row r="294">
          <cell r="G294" t="str">
            <v>MANOA-PIIKOI</v>
          </cell>
          <cell r="H294">
            <v>85.25</v>
          </cell>
          <cell r="I294">
            <v>44.2</v>
          </cell>
          <cell r="J294">
            <v>0</v>
          </cell>
          <cell r="K294">
            <v>228.38499999999999</v>
          </cell>
          <cell r="L294">
            <v>27</v>
          </cell>
          <cell r="M294">
            <v>852.6</v>
          </cell>
          <cell r="N294">
            <v>47.494999999999997</v>
          </cell>
          <cell r="O294">
            <v>0</v>
          </cell>
          <cell r="P294">
            <v>0</v>
          </cell>
          <cell r="Q294">
            <v>0</v>
          </cell>
          <cell r="R294">
            <v>0</v>
          </cell>
          <cell r="S294">
            <v>1284.93</v>
          </cell>
          <cell r="T294">
            <v>2636</v>
          </cell>
          <cell r="U294">
            <v>48.745399999999997</v>
          </cell>
          <cell r="V294">
            <v>1054.4000000000001</v>
          </cell>
          <cell r="W294">
            <v>121.864</v>
          </cell>
          <cell r="X294">
            <v>1553</v>
          </cell>
          <cell r="Y294">
            <v>1320</v>
          </cell>
          <cell r="Z294">
            <v>35.070099999999996</v>
          </cell>
          <cell r="AA294">
            <v>2.6568200000000002</v>
          </cell>
          <cell r="AB294">
            <v>4452</v>
          </cell>
          <cell r="AC294">
            <v>15</v>
          </cell>
        </row>
        <row r="295">
          <cell r="G295" t="str">
            <v>MAPUNAPUNA</v>
          </cell>
          <cell r="H295">
            <v>0</v>
          </cell>
          <cell r="I295">
            <v>0</v>
          </cell>
          <cell r="J295">
            <v>0</v>
          </cell>
          <cell r="K295">
            <v>0</v>
          </cell>
          <cell r="L295">
            <v>0</v>
          </cell>
          <cell r="M295">
            <v>228.27</v>
          </cell>
          <cell r="N295">
            <v>0</v>
          </cell>
          <cell r="O295">
            <v>0</v>
          </cell>
          <cell r="P295">
            <v>0</v>
          </cell>
          <cell r="Q295">
            <v>0</v>
          </cell>
          <cell r="R295">
            <v>0</v>
          </cell>
          <cell r="S295">
            <v>228.27</v>
          </cell>
          <cell r="T295">
            <v>2445</v>
          </cell>
          <cell r="U295">
            <v>9.3361999999999998</v>
          </cell>
          <cell r="V295">
            <v>366.75</v>
          </cell>
          <cell r="W295">
            <v>62.241300000000003</v>
          </cell>
          <cell r="X295">
            <v>371</v>
          </cell>
          <cell r="Y295">
            <v>316</v>
          </cell>
          <cell r="Z295">
            <v>87.73</v>
          </cell>
          <cell r="AA295">
            <v>27.762699999999999</v>
          </cell>
          <cell r="AB295">
            <v>3295</v>
          </cell>
          <cell r="AC295">
            <v>0</v>
          </cell>
        </row>
        <row r="296">
          <cell r="G296" t="str">
            <v>MAPUNAPUNA-MOANALUA</v>
          </cell>
          <cell r="H296">
            <v>184</v>
          </cell>
          <cell r="I296">
            <v>35.655000000000001</v>
          </cell>
          <cell r="J296">
            <v>0</v>
          </cell>
          <cell r="K296">
            <v>165.03100000000001</v>
          </cell>
          <cell r="L296">
            <v>41.76</v>
          </cell>
          <cell r="M296">
            <v>753.67</v>
          </cell>
          <cell r="N296">
            <v>21.24</v>
          </cell>
          <cell r="O296">
            <v>0</v>
          </cell>
          <cell r="P296">
            <v>363.1</v>
          </cell>
          <cell r="Q296">
            <v>0</v>
          </cell>
          <cell r="R296">
            <v>0</v>
          </cell>
          <cell r="S296">
            <v>1564.46</v>
          </cell>
          <cell r="T296">
            <v>1688</v>
          </cell>
          <cell r="U296">
            <v>92.681100000000001</v>
          </cell>
          <cell r="V296">
            <v>582</v>
          </cell>
          <cell r="W296">
            <v>268.80700000000002</v>
          </cell>
          <cell r="X296">
            <v>2345</v>
          </cell>
          <cell r="Y296">
            <v>1993</v>
          </cell>
          <cell r="Z296">
            <v>428.54399999999998</v>
          </cell>
          <cell r="AA296">
            <v>21.502500000000001</v>
          </cell>
          <cell r="AB296">
            <v>2345</v>
          </cell>
          <cell r="AC296">
            <v>27.6</v>
          </cell>
        </row>
        <row r="297">
          <cell r="G297" t="str">
            <v>MAUKA</v>
          </cell>
          <cell r="H297">
            <v>670.1</v>
          </cell>
          <cell r="I297">
            <v>231.56</v>
          </cell>
          <cell r="J297">
            <v>3497</v>
          </cell>
          <cell r="K297">
            <v>315.33600000000001</v>
          </cell>
          <cell r="L297">
            <v>248.35</v>
          </cell>
          <cell r="M297">
            <v>2222.7399999999998</v>
          </cell>
          <cell r="N297">
            <v>60.774999999999999</v>
          </cell>
          <cell r="O297">
            <v>0</v>
          </cell>
          <cell r="P297">
            <v>18</v>
          </cell>
          <cell r="Q297">
            <v>0</v>
          </cell>
          <cell r="R297">
            <v>0</v>
          </cell>
          <cell r="S297">
            <v>7263.86</v>
          </cell>
          <cell r="T297">
            <v>6221</v>
          </cell>
          <cell r="U297">
            <v>116.764</v>
          </cell>
          <cell r="V297">
            <v>3308</v>
          </cell>
          <cell r="W297">
            <v>219.58500000000001</v>
          </cell>
          <cell r="X297">
            <v>8894</v>
          </cell>
          <cell r="Y297">
            <v>7560</v>
          </cell>
          <cell r="Z297">
            <v>296.13900000000001</v>
          </cell>
          <cell r="AA297">
            <v>3.9171800000000001</v>
          </cell>
          <cell r="AB297">
            <v>8350</v>
          </cell>
          <cell r="AC297">
            <v>195.4</v>
          </cell>
        </row>
        <row r="298">
          <cell r="G298" t="str">
            <v>MAUNALANI</v>
          </cell>
          <cell r="H298">
            <v>241.54</v>
          </cell>
          <cell r="I298">
            <v>118.33</v>
          </cell>
          <cell r="J298">
            <v>0</v>
          </cell>
          <cell r="K298">
            <v>321.66300000000001</v>
          </cell>
          <cell r="L298">
            <v>82.78</v>
          </cell>
          <cell r="M298">
            <v>1119.5999999999999</v>
          </cell>
          <cell r="N298">
            <v>65.265000000000001</v>
          </cell>
          <cell r="O298">
            <v>0</v>
          </cell>
          <cell r="P298">
            <v>0</v>
          </cell>
          <cell r="Q298">
            <v>0</v>
          </cell>
          <cell r="R298">
            <v>0</v>
          </cell>
          <cell r="S298">
            <v>1949.18</v>
          </cell>
          <cell r="T298">
            <v>1436</v>
          </cell>
          <cell r="U298">
            <v>135.73699999999999</v>
          </cell>
          <cell r="V298">
            <v>297</v>
          </cell>
          <cell r="W298">
            <v>656.28899999999999</v>
          </cell>
          <cell r="X298">
            <v>2161</v>
          </cell>
          <cell r="Y298">
            <v>1837</v>
          </cell>
          <cell r="Z298">
            <v>-112.178</v>
          </cell>
          <cell r="AA298">
            <v>-6.1065899999999997</v>
          </cell>
          <cell r="AB298">
            <v>2057</v>
          </cell>
          <cell r="AC298">
            <v>50.2</v>
          </cell>
        </row>
        <row r="299">
          <cell r="G299" t="str">
            <v>MAUNAWILI</v>
          </cell>
          <cell r="H299">
            <v>0</v>
          </cell>
          <cell r="I299">
            <v>0</v>
          </cell>
          <cell r="J299">
            <v>0</v>
          </cell>
          <cell r="K299">
            <v>0</v>
          </cell>
          <cell r="L299">
            <v>0</v>
          </cell>
          <cell r="M299">
            <v>0</v>
          </cell>
          <cell r="N299">
            <v>0</v>
          </cell>
          <cell r="O299">
            <v>0</v>
          </cell>
          <cell r="P299">
            <v>0</v>
          </cell>
          <cell r="Q299">
            <v>0</v>
          </cell>
          <cell r="R299">
            <v>0</v>
          </cell>
          <cell r="S299">
            <v>0</v>
          </cell>
          <cell r="T299">
            <v>105</v>
          </cell>
          <cell r="U299">
            <v>0</v>
          </cell>
          <cell r="V299">
            <v>42</v>
          </cell>
          <cell r="W299">
            <v>0</v>
          </cell>
          <cell r="X299">
            <v>108</v>
          </cell>
          <cell r="Y299">
            <v>92</v>
          </cell>
          <cell r="Z299">
            <v>92</v>
          </cell>
          <cell r="AA299">
            <v>100</v>
          </cell>
          <cell r="AB299">
            <v>108</v>
          </cell>
        </row>
        <row r="300">
          <cell r="G300" t="str">
            <v>MCCULLY 1</v>
          </cell>
          <cell r="H300">
            <v>40.729999999999997</v>
          </cell>
          <cell r="I300">
            <v>20.56</v>
          </cell>
          <cell r="J300">
            <v>16</v>
          </cell>
          <cell r="K300">
            <v>162.77000000000001</v>
          </cell>
          <cell r="L300">
            <v>0</v>
          </cell>
          <cell r="M300">
            <v>399.72</v>
          </cell>
          <cell r="N300">
            <v>9.9499999999999993</v>
          </cell>
          <cell r="O300">
            <v>0</v>
          </cell>
          <cell r="P300">
            <v>16.8</v>
          </cell>
          <cell r="Q300">
            <v>0</v>
          </cell>
          <cell r="R300">
            <v>0</v>
          </cell>
          <cell r="S300">
            <v>666.53</v>
          </cell>
          <cell r="T300">
            <v>3853</v>
          </cell>
          <cell r="U300">
            <v>17.298999999999999</v>
          </cell>
          <cell r="V300">
            <v>1541.2</v>
          </cell>
          <cell r="W300">
            <v>43.247500000000002</v>
          </cell>
          <cell r="X300">
            <v>7398</v>
          </cell>
          <cell r="Y300">
            <v>6288</v>
          </cell>
          <cell r="Z300">
            <v>5621.47</v>
          </cell>
          <cell r="AA300">
            <v>89.4</v>
          </cell>
          <cell r="AB300">
            <v>7195</v>
          </cell>
          <cell r="AC300">
            <v>0</v>
          </cell>
        </row>
        <row r="301">
          <cell r="G301" t="str">
            <v>MCCULLY 3</v>
          </cell>
          <cell r="H301">
            <v>0</v>
          </cell>
          <cell r="I301">
            <v>0</v>
          </cell>
          <cell r="J301">
            <v>0</v>
          </cell>
          <cell r="K301">
            <v>0</v>
          </cell>
          <cell r="L301">
            <v>0</v>
          </cell>
          <cell r="M301">
            <v>18.170000000000002</v>
          </cell>
          <cell r="N301">
            <v>0</v>
          </cell>
          <cell r="O301">
            <v>0</v>
          </cell>
          <cell r="P301">
            <v>516.4</v>
          </cell>
          <cell r="Q301">
            <v>0</v>
          </cell>
          <cell r="R301">
            <v>0</v>
          </cell>
          <cell r="S301">
            <v>534.57000000000005</v>
          </cell>
          <cell r="T301">
            <v>4456</v>
          </cell>
          <cell r="U301">
            <v>11.996600000000001</v>
          </cell>
          <cell r="V301">
            <v>1782.4</v>
          </cell>
          <cell r="W301">
            <v>29.991599999999998</v>
          </cell>
          <cell r="X301">
            <v>6268</v>
          </cell>
          <cell r="Y301">
            <v>5328</v>
          </cell>
          <cell r="Z301">
            <v>4793.43</v>
          </cell>
          <cell r="AA301">
            <v>89.966800000000006</v>
          </cell>
          <cell r="AB301">
            <v>5548</v>
          </cell>
          <cell r="AC301">
            <v>0</v>
          </cell>
        </row>
        <row r="302">
          <cell r="G302" t="str">
            <v>MCCULLY 5</v>
          </cell>
          <cell r="H302">
            <v>25.11</v>
          </cell>
          <cell r="I302">
            <v>10</v>
          </cell>
          <cell r="J302">
            <v>0</v>
          </cell>
          <cell r="K302">
            <v>17.91</v>
          </cell>
          <cell r="L302">
            <v>0</v>
          </cell>
          <cell r="M302">
            <v>398.91</v>
          </cell>
          <cell r="N302">
            <v>0</v>
          </cell>
          <cell r="O302">
            <v>0</v>
          </cell>
          <cell r="P302">
            <v>0</v>
          </cell>
          <cell r="Q302">
            <v>0</v>
          </cell>
          <cell r="R302">
            <v>0</v>
          </cell>
          <cell r="S302">
            <v>451.93</v>
          </cell>
          <cell r="T302">
            <v>2887</v>
          </cell>
          <cell r="U302">
            <v>15.654</v>
          </cell>
          <cell r="V302">
            <v>1154.8</v>
          </cell>
          <cell r="W302">
            <v>39.134900000000002</v>
          </cell>
          <cell r="X302">
            <v>4264</v>
          </cell>
          <cell r="Y302">
            <v>3624</v>
          </cell>
          <cell r="Z302">
            <v>3172.07</v>
          </cell>
          <cell r="AA302">
            <v>87.529499999999999</v>
          </cell>
          <cell r="AB302">
            <v>3836</v>
          </cell>
          <cell r="AC302">
            <v>0</v>
          </cell>
        </row>
        <row r="303">
          <cell r="G303" t="str">
            <v>MIKILUA 1</v>
          </cell>
          <cell r="H303">
            <v>242.56</v>
          </cell>
          <cell r="I303">
            <v>70.680000000000007</v>
          </cell>
          <cell r="J303">
            <v>0</v>
          </cell>
          <cell r="K303">
            <v>129.58000000000001</v>
          </cell>
          <cell r="L303">
            <v>102.21</v>
          </cell>
          <cell r="M303">
            <v>1139.05</v>
          </cell>
          <cell r="N303">
            <v>42.79</v>
          </cell>
          <cell r="O303">
            <v>0</v>
          </cell>
          <cell r="P303">
            <v>268.75</v>
          </cell>
          <cell r="Q303">
            <v>0</v>
          </cell>
          <cell r="R303">
            <v>0</v>
          </cell>
          <cell r="S303">
            <v>1995.62</v>
          </cell>
          <cell r="T303">
            <v>3850</v>
          </cell>
          <cell r="U303">
            <v>51.834299999999999</v>
          </cell>
          <cell r="V303">
            <v>2009</v>
          </cell>
          <cell r="W303">
            <v>99.334000000000003</v>
          </cell>
          <cell r="X303">
            <v>6431</v>
          </cell>
          <cell r="Y303">
            <v>5466</v>
          </cell>
          <cell r="Z303">
            <v>3470.38</v>
          </cell>
          <cell r="AA303">
            <v>63.490299999999998</v>
          </cell>
          <cell r="AB303">
            <v>6431</v>
          </cell>
          <cell r="AC303">
            <v>73</v>
          </cell>
        </row>
        <row r="304">
          <cell r="G304" t="str">
            <v>MIKILUA 3</v>
          </cell>
          <cell r="H304">
            <v>332.33</v>
          </cell>
          <cell r="I304">
            <v>182.185</v>
          </cell>
          <cell r="J304">
            <v>2447</v>
          </cell>
          <cell r="K304">
            <v>113.58499999999999</v>
          </cell>
          <cell r="L304">
            <v>332.4</v>
          </cell>
          <cell r="M304">
            <v>1068.24</v>
          </cell>
          <cell r="N304">
            <v>18.760000000000002</v>
          </cell>
          <cell r="O304">
            <v>0</v>
          </cell>
          <cell r="P304">
            <v>0</v>
          </cell>
          <cell r="Q304">
            <v>0</v>
          </cell>
          <cell r="R304">
            <v>0</v>
          </cell>
          <cell r="S304">
            <v>4494.5</v>
          </cell>
          <cell r="T304">
            <v>3825</v>
          </cell>
          <cell r="U304">
            <v>117.503</v>
          </cell>
          <cell r="V304">
            <v>1495</v>
          </cell>
          <cell r="W304">
            <v>300.63499999999999</v>
          </cell>
          <cell r="X304">
            <v>4761</v>
          </cell>
          <cell r="Y304">
            <v>2335</v>
          </cell>
          <cell r="Z304">
            <v>-2159.5</v>
          </cell>
          <cell r="AA304">
            <v>-92.483900000000006</v>
          </cell>
          <cell r="AB304">
            <v>5857</v>
          </cell>
          <cell r="AC304">
            <v>245.8</v>
          </cell>
        </row>
        <row r="305">
          <cell r="G305" t="str">
            <v>MIKILUA 4</v>
          </cell>
          <cell r="H305">
            <v>188.88</v>
          </cell>
          <cell r="I305">
            <v>247.67</v>
          </cell>
          <cell r="J305">
            <v>4050</v>
          </cell>
          <cell r="K305">
            <v>227.05</v>
          </cell>
          <cell r="L305">
            <v>226.66</v>
          </cell>
          <cell r="M305">
            <v>1192.02</v>
          </cell>
          <cell r="N305">
            <v>43.02</v>
          </cell>
          <cell r="O305">
            <v>0</v>
          </cell>
          <cell r="P305">
            <v>27.8</v>
          </cell>
          <cell r="Q305">
            <v>0</v>
          </cell>
          <cell r="R305">
            <v>0</v>
          </cell>
          <cell r="S305">
            <v>6203.1</v>
          </cell>
          <cell r="T305">
            <v>2143</v>
          </cell>
          <cell r="U305">
            <v>289.459</v>
          </cell>
          <cell r="V305">
            <v>1222</v>
          </cell>
          <cell r="W305">
            <v>507.61900000000003</v>
          </cell>
          <cell r="X305">
            <v>5434</v>
          </cell>
          <cell r="Y305">
            <v>2781</v>
          </cell>
          <cell r="Z305">
            <v>-3422.1</v>
          </cell>
          <cell r="AA305">
            <v>-123.053</v>
          </cell>
          <cell r="AB305">
            <v>3514</v>
          </cell>
          <cell r="AC305">
            <v>164.8</v>
          </cell>
        </row>
        <row r="306">
          <cell r="G306" t="str">
            <v>MIKILUA 5</v>
          </cell>
          <cell r="H306">
            <v>1129.9000000000001</v>
          </cell>
          <cell r="I306">
            <v>738.02499999999998</v>
          </cell>
          <cell r="J306">
            <v>1000</v>
          </cell>
          <cell r="K306">
            <v>775.82299999999998</v>
          </cell>
          <cell r="L306">
            <v>1144.19</v>
          </cell>
          <cell r="M306">
            <v>2987.75</v>
          </cell>
          <cell r="N306">
            <v>141.82499999999999</v>
          </cell>
          <cell r="O306">
            <v>0</v>
          </cell>
          <cell r="P306">
            <v>0</v>
          </cell>
          <cell r="Q306">
            <v>0</v>
          </cell>
          <cell r="R306">
            <v>0</v>
          </cell>
          <cell r="S306">
            <v>7917.51</v>
          </cell>
          <cell r="T306">
            <v>5300</v>
          </cell>
          <cell r="U306">
            <v>149.387</v>
          </cell>
          <cell r="V306">
            <v>1448</v>
          </cell>
          <cell r="W306">
            <v>546.79</v>
          </cell>
          <cell r="X306">
            <v>7382</v>
          </cell>
          <cell r="Y306">
            <v>5689</v>
          </cell>
          <cell r="Z306">
            <v>-2228.5100000000002</v>
          </cell>
          <cell r="AA306">
            <v>-39.1723</v>
          </cell>
          <cell r="AB306">
            <v>10456</v>
          </cell>
          <cell r="AC306">
            <v>945.2</v>
          </cell>
        </row>
        <row r="307">
          <cell r="G307" t="str">
            <v>MILILANI 1</v>
          </cell>
          <cell r="H307">
            <v>245.46</v>
          </cell>
          <cell r="I307">
            <v>116.14</v>
          </cell>
          <cell r="J307">
            <v>0</v>
          </cell>
          <cell r="K307">
            <v>449.041</v>
          </cell>
          <cell r="L307">
            <v>190.16</v>
          </cell>
          <cell r="M307">
            <v>1850.82</v>
          </cell>
          <cell r="N307">
            <v>104.925</v>
          </cell>
          <cell r="O307">
            <v>0</v>
          </cell>
          <cell r="P307">
            <v>0</v>
          </cell>
          <cell r="Q307">
            <v>0</v>
          </cell>
          <cell r="R307">
            <v>0</v>
          </cell>
          <cell r="S307">
            <v>2956.55</v>
          </cell>
          <cell r="T307">
            <v>2907</v>
          </cell>
          <cell r="U307">
            <v>101.70399999999999</v>
          </cell>
          <cell r="V307">
            <v>826</v>
          </cell>
          <cell r="W307">
            <v>357.935</v>
          </cell>
          <cell r="X307">
            <v>4605</v>
          </cell>
          <cell r="Y307">
            <v>3914</v>
          </cell>
          <cell r="Z307">
            <v>957.45399999999995</v>
          </cell>
          <cell r="AA307">
            <v>24.462299999999999</v>
          </cell>
          <cell r="AB307">
            <v>4605</v>
          </cell>
          <cell r="AC307">
            <v>141.19999999999999</v>
          </cell>
        </row>
        <row r="308">
          <cell r="G308" t="str">
            <v>MILILANI 2</v>
          </cell>
          <cell r="H308">
            <v>102.02</v>
          </cell>
          <cell r="I308">
            <v>42.7</v>
          </cell>
          <cell r="J308">
            <v>0</v>
          </cell>
          <cell r="K308">
            <v>207.17</v>
          </cell>
          <cell r="L308">
            <v>29</v>
          </cell>
          <cell r="M308">
            <v>1284.73</v>
          </cell>
          <cell r="N308">
            <v>69.134</v>
          </cell>
          <cell r="O308">
            <v>0</v>
          </cell>
          <cell r="P308">
            <v>0</v>
          </cell>
          <cell r="Q308">
            <v>0</v>
          </cell>
          <cell r="R308">
            <v>0</v>
          </cell>
          <cell r="S308">
            <v>1734.75</v>
          </cell>
          <cell r="T308">
            <v>3841</v>
          </cell>
          <cell r="U308">
            <v>45.164099999999998</v>
          </cell>
          <cell r="V308">
            <v>1627</v>
          </cell>
          <cell r="W308">
            <v>106.623</v>
          </cell>
          <cell r="X308">
            <v>5475</v>
          </cell>
          <cell r="Y308">
            <v>4654</v>
          </cell>
          <cell r="Z308">
            <v>2919.25</v>
          </cell>
          <cell r="AA308">
            <v>62.725499999999997</v>
          </cell>
          <cell r="AB308">
            <v>5475</v>
          </cell>
          <cell r="AC308">
            <v>21.4</v>
          </cell>
        </row>
        <row r="309">
          <cell r="G309" t="str">
            <v>MILILANI 3</v>
          </cell>
          <cell r="H309">
            <v>90.07</v>
          </cell>
          <cell r="I309">
            <v>18.600000000000001</v>
          </cell>
          <cell r="J309">
            <v>0</v>
          </cell>
          <cell r="K309">
            <v>75.984999999999999</v>
          </cell>
          <cell r="L309">
            <v>0</v>
          </cell>
          <cell r="M309">
            <v>1010.94</v>
          </cell>
          <cell r="N309">
            <v>33.46</v>
          </cell>
          <cell r="O309">
            <v>0</v>
          </cell>
          <cell r="P309">
            <v>614.69000000000005</v>
          </cell>
          <cell r="Q309">
            <v>0</v>
          </cell>
          <cell r="R309">
            <v>0</v>
          </cell>
          <cell r="S309">
            <v>1843.74</v>
          </cell>
          <cell r="T309">
            <v>2711</v>
          </cell>
          <cell r="U309">
            <v>68.009799999999998</v>
          </cell>
          <cell r="V309">
            <v>1375</v>
          </cell>
          <cell r="W309">
            <v>134.09100000000001</v>
          </cell>
          <cell r="X309">
            <v>3763</v>
          </cell>
          <cell r="Y309">
            <v>3199</v>
          </cell>
          <cell r="Z309">
            <v>1355.26</v>
          </cell>
          <cell r="AA309">
            <v>42.365000000000002</v>
          </cell>
          <cell r="AB309">
            <v>4355</v>
          </cell>
          <cell r="AC309">
            <v>0</v>
          </cell>
        </row>
        <row r="310">
          <cell r="G310" t="str">
            <v>MILILANI 4</v>
          </cell>
          <cell r="H310">
            <v>471.91</v>
          </cell>
          <cell r="I310">
            <v>110.67</v>
          </cell>
          <cell r="J310">
            <v>0</v>
          </cell>
          <cell r="K310">
            <v>768.89499999999998</v>
          </cell>
          <cell r="L310">
            <v>105.58499999999999</v>
          </cell>
          <cell r="M310">
            <v>3711.7</v>
          </cell>
          <cell r="N310">
            <v>183.45599999999999</v>
          </cell>
          <cell r="O310">
            <v>0</v>
          </cell>
          <cell r="P310">
            <v>699.8</v>
          </cell>
          <cell r="Q310">
            <v>0</v>
          </cell>
          <cell r="R310">
            <v>0</v>
          </cell>
          <cell r="S310">
            <v>6052.02</v>
          </cell>
          <cell r="T310">
            <v>4090</v>
          </cell>
          <cell r="U310">
            <v>147.971</v>
          </cell>
          <cell r="V310">
            <v>1945</v>
          </cell>
          <cell r="W310">
            <v>311.15800000000002</v>
          </cell>
          <cell r="X310">
            <v>7449</v>
          </cell>
          <cell r="Y310">
            <v>6332</v>
          </cell>
          <cell r="Z310">
            <v>279.98399999999998</v>
          </cell>
          <cell r="AA310">
            <v>4.4217300000000002</v>
          </cell>
          <cell r="AB310">
            <v>10182</v>
          </cell>
          <cell r="AC310">
            <v>92.28</v>
          </cell>
        </row>
        <row r="311">
          <cell r="G311" t="str">
            <v>MOILIILI 1</v>
          </cell>
          <cell r="H311">
            <v>35.32</v>
          </cell>
          <cell r="I311">
            <v>16.5</v>
          </cell>
          <cell r="J311">
            <v>0</v>
          </cell>
          <cell r="K311">
            <v>0</v>
          </cell>
          <cell r="L311">
            <v>0</v>
          </cell>
          <cell r="M311">
            <v>157.63999999999999</v>
          </cell>
          <cell r="N311">
            <v>0</v>
          </cell>
          <cell r="O311">
            <v>0</v>
          </cell>
          <cell r="P311">
            <v>547.33000000000004</v>
          </cell>
          <cell r="Q311">
            <v>0</v>
          </cell>
          <cell r="R311">
            <v>0</v>
          </cell>
          <cell r="S311">
            <v>756.79</v>
          </cell>
          <cell r="T311">
            <v>3897</v>
          </cell>
          <cell r="U311">
            <v>19.419799999999999</v>
          </cell>
          <cell r="V311">
            <v>1558.8</v>
          </cell>
          <cell r="W311">
            <v>48.549500000000002</v>
          </cell>
          <cell r="X311">
            <v>4596</v>
          </cell>
          <cell r="Y311">
            <v>3907</v>
          </cell>
          <cell r="Z311">
            <v>3150.21</v>
          </cell>
          <cell r="AA311">
            <v>80.629900000000006</v>
          </cell>
          <cell r="AB311">
            <v>5107</v>
          </cell>
          <cell r="AC311">
            <v>0</v>
          </cell>
        </row>
        <row r="312">
          <cell r="G312" t="str">
            <v>MOILIILI 2</v>
          </cell>
          <cell r="H312">
            <v>46.15</v>
          </cell>
          <cell r="I312">
            <v>51.6</v>
          </cell>
          <cell r="J312">
            <v>0</v>
          </cell>
          <cell r="K312">
            <v>75.349999999999994</v>
          </cell>
          <cell r="L312">
            <v>0</v>
          </cell>
          <cell r="M312">
            <v>177.52</v>
          </cell>
          <cell r="N312">
            <v>0</v>
          </cell>
          <cell r="O312">
            <v>0</v>
          </cell>
          <cell r="P312">
            <v>60</v>
          </cell>
          <cell r="Q312">
            <v>0</v>
          </cell>
          <cell r="R312">
            <v>0</v>
          </cell>
          <cell r="S312">
            <v>410.62</v>
          </cell>
          <cell r="T312">
            <v>3219</v>
          </cell>
          <cell r="U312">
            <v>12.7561</v>
          </cell>
          <cell r="V312">
            <v>1287.5999999999999</v>
          </cell>
          <cell r="W312">
            <v>31.8903</v>
          </cell>
          <cell r="X312">
            <v>3937</v>
          </cell>
          <cell r="Y312">
            <v>3346</v>
          </cell>
          <cell r="Z312">
            <v>2935.38</v>
          </cell>
          <cell r="AA312">
            <v>87.727999999999994</v>
          </cell>
          <cell r="AB312">
            <v>3937</v>
          </cell>
          <cell r="AC312">
            <v>0</v>
          </cell>
        </row>
        <row r="313">
          <cell r="G313" t="str">
            <v>MOKAUEA</v>
          </cell>
          <cell r="H313">
            <v>12</v>
          </cell>
          <cell r="I313">
            <v>0</v>
          </cell>
          <cell r="J313">
            <v>0</v>
          </cell>
          <cell r="K313">
            <v>0</v>
          </cell>
          <cell r="L313">
            <v>0</v>
          </cell>
          <cell r="M313">
            <v>400.17</v>
          </cell>
          <cell r="N313">
            <v>0</v>
          </cell>
          <cell r="O313">
            <v>0</v>
          </cell>
          <cell r="P313">
            <v>14.4</v>
          </cell>
          <cell r="Q313">
            <v>0</v>
          </cell>
          <cell r="R313">
            <v>0</v>
          </cell>
          <cell r="S313">
            <v>426.57</v>
          </cell>
          <cell r="T313">
            <v>2739</v>
          </cell>
          <cell r="U313">
            <v>15.5739</v>
          </cell>
          <cell r="V313">
            <v>1095.5999999999999</v>
          </cell>
          <cell r="W313">
            <v>38.934800000000003</v>
          </cell>
          <cell r="X313">
            <v>2933</v>
          </cell>
          <cell r="Y313">
            <v>2493</v>
          </cell>
          <cell r="Z313">
            <v>2066.4299999999998</v>
          </cell>
          <cell r="AA313">
            <v>82.889300000000006</v>
          </cell>
          <cell r="AB313">
            <v>2933</v>
          </cell>
          <cell r="AC313">
            <v>0</v>
          </cell>
        </row>
        <row r="314">
          <cell r="G314" t="str">
            <v>MOKUOLA</v>
          </cell>
          <cell r="H314">
            <v>60.4</v>
          </cell>
          <cell r="I314">
            <v>25.2</v>
          </cell>
          <cell r="J314">
            <v>0</v>
          </cell>
          <cell r="K314">
            <v>105.4</v>
          </cell>
          <cell r="L314">
            <v>78.39</v>
          </cell>
          <cell r="M314">
            <v>1309.54</v>
          </cell>
          <cell r="N314">
            <v>15.2</v>
          </cell>
          <cell r="O314">
            <v>0</v>
          </cell>
          <cell r="P314">
            <v>645.6</v>
          </cell>
          <cell r="Q314">
            <v>0</v>
          </cell>
          <cell r="R314">
            <v>0</v>
          </cell>
          <cell r="S314">
            <v>2239.73</v>
          </cell>
          <cell r="T314">
            <v>4047</v>
          </cell>
          <cell r="U314">
            <v>55.343000000000004</v>
          </cell>
          <cell r="V314">
            <v>1618.8</v>
          </cell>
          <cell r="W314">
            <v>138.357</v>
          </cell>
          <cell r="X314">
            <v>6033</v>
          </cell>
          <cell r="Y314">
            <v>5128</v>
          </cell>
          <cell r="Z314">
            <v>2888.27</v>
          </cell>
          <cell r="AA314">
            <v>56.323500000000003</v>
          </cell>
          <cell r="AB314">
            <v>6033</v>
          </cell>
          <cell r="AC314">
            <v>53</v>
          </cell>
        </row>
        <row r="315">
          <cell r="G315" t="str">
            <v>MOKUONE 1</v>
          </cell>
          <cell r="H315">
            <v>0</v>
          </cell>
          <cell r="I315">
            <v>0</v>
          </cell>
          <cell r="J315">
            <v>0</v>
          </cell>
          <cell r="K315">
            <v>0</v>
          </cell>
          <cell r="L315">
            <v>0</v>
          </cell>
          <cell r="M315">
            <v>0</v>
          </cell>
          <cell r="N315">
            <v>0</v>
          </cell>
          <cell r="O315">
            <v>0</v>
          </cell>
          <cell r="P315">
            <v>0</v>
          </cell>
          <cell r="Q315">
            <v>0</v>
          </cell>
          <cell r="R315">
            <v>0</v>
          </cell>
          <cell r="S315">
            <v>0</v>
          </cell>
          <cell r="T315">
            <v>2766</v>
          </cell>
          <cell r="U315">
            <v>0</v>
          </cell>
          <cell r="V315">
            <v>414.9</v>
          </cell>
          <cell r="W315">
            <v>0</v>
          </cell>
          <cell r="X315">
            <v>4641</v>
          </cell>
          <cell r="Y315">
            <v>3945</v>
          </cell>
          <cell r="Z315">
            <v>3945</v>
          </cell>
          <cell r="AA315">
            <v>100</v>
          </cell>
          <cell r="AB315">
            <v>4641</v>
          </cell>
        </row>
        <row r="316">
          <cell r="G316" t="str">
            <v>MOKUONE 2</v>
          </cell>
          <cell r="H316">
            <v>0</v>
          </cell>
          <cell r="I316">
            <v>0</v>
          </cell>
          <cell r="J316">
            <v>375</v>
          </cell>
          <cell r="K316">
            <v>28.8</v>
          </cell>
          <cell r="L316">
            <v>0</v>
          </cell>
          <cell r="M316">
            <v>587.87</v>
          </cell>
          <cell r="N316">
            <v>0</v>
          </cell>
          <cell r="O316">
            <v>0</v>
          </cell>
          <cell r="P316">
            <v>394.9</v>
          </cell>
          <cell r="Q316">
            <v>0</v>
          </cell>
          <cell r="R316">
            <v>0</v>
          </cell>
          <cell r="S316">
            <v>1386.57</v>
          </cell>
          <cell r="T316">
            <v>3358</v>
          </cell>
          <cell r="U316">
            <v>41.291499999999999</v>
          </cell>
          <cell r="V316">
            <v>503.7</v>
          </cell>
          <cell r="W316">
            <v>275.27699999999999</v>
          </cell>
          <cell r="X316">
            <v>4421</v>
          </cell>
          <cell r="Y316">
            <v>3758</v>
          </cell>
          <cell r="Z316">
            <v>2371.4299999999998</v>
          </cell>
          <cell r="AA316">
            <v>63.103499999999997</v>
          </cell>
          <cell r="AB316">
            <v>4421</v>
          </cell>
          <cell r="AC316">
            <v>0</v>
          </cell>
        </row>
        <row r="317">
          <cell r="G317" t="str">
            <v>NIU</v>
          </cell>
          <cell r="H317">
            <v>258.83</v>
          </cell>
          <cell r="I317">
            <v>120.971</v>
          </cell>
          <cell r="J317">
            <v>0</v>
          </cell>
          <cell r="K317">
            <v>311.733</v>
          </cell>
          <cell r="L317">
            <v>53.6</v>
          </cell>
          <cell r="M317">
            <v>1987.6</v>
          </cell>
          <cell r="N317">
            <v>105.919</v>
          </cell>
          <cell r="O317">
            <v>0</v>
          </cell>
          <cell r="P317">
            <v>200</v>
          </cell>
          <cell r="Q317">
            <v>0</v>
          </cell>
          <cell r="R317">
            <v>0</v>
          </cell>
          <cell r="S317">
            <v>3038.65</v>
          </cell>
          <cell r="T317">
            <v>3170</v>
          </cell>
          <cell r="U317">
            <v>95.8566</v>
          </cell>
          <cell r="V317">
            <v>1268</v>
          </cell>
          <cell r="W317">
            <v>239.64099999999999</v>
          </cell>
          <cell r="X317">
            <v>4171</v>
          </cell>
          <cell r="Y317">
            <v>3545</v>
          </cell>
          <cell r="Z317">
            <v>506.34699999999998</v>
          </cell>
          <cell r="AA317">
            <v>14.2834</v>
          </cell>
          <cell r="AB317">
            <v>4171</v>
          </cell>
          <cell r="AC317">
            <v>41.6</v>
          </cell>
        </row>
        <row r="318">
          <cell r="G318" t="str">
            <v>NUMANA</v>
          </cell>
          <cell r="H318">
            <v>27.75</v>
          </cell>
          <cell r="I318">
            <v>38.6</v>
          </cell>
          <cell r="J318">
            <v>0</v>
          </cell>
          <cell r="K318">
            <v>57.39</v>
          </cell>
          <cell r="L318">
            <v>11.4</v>
          </cell>
          <cell r="M318">
            <v>246.95</v>
          </cell>
          <cell r="N318">
            <v>8.1999999999999993</v>
          </cell>
          <cell r="O318">
            <v>0</v>
          </cell>
          <cell r="P318">
            <v>0</v>
          </cell>
          <cell r="Q318">
            <v>0</v>
          </cell>
          <cell r="R318">
            <v>0</v>
          </cell>
          <cell r="S318">
            <v>390.29</v>
          </cell>
          <cell r="T318">
            <v>691</v>
          </cell>
          <cell r="U318">
            <v>56.481900000000003</v>
          </cell>
          <cell r="V318">
            <v>276.39999999999998</v>
          </cell>
          <cell r="W318">
            <v>141.20500000000001</v>
          </cell>
          <cell r="X318">
            <v>1154</v>
          </cell>
          <cell r="Y318">
            <v>981</v>
          </cell>
          <cell r="Z318">
            <v>590.71</v>
          </cell>
          <cell r="AA318">
            <v>60.2151</v>
          </cell>
          <cell r="AB318">
            <v>1154</v>
          </cell>
          <cell r="AC318">
            <v>8.8000000000000007</v>
          </cell>
        </row>
        <row r="319">
          <cell r="G319" t="str">
            <v>NUUANU</v>
          </cell>
          <cell r="H319">
            <v>50.48</v>
          </cell>
          <cell r="I319">
            <v>0</v>
          </cell>
          <cell r="J319">
            <v>0</v>
          </cell>
          <cell r="K319">
            <v>0</v>
          </cell>
          <cell r="L319">
            <v>0</v>
          </cell>
          <cell r="M319">
            <v>350.63</v>
          </cell>
          <cell r="N319">
            <v>0</v>
          </cell>
          <cell r="O319">
            <v>0</v>
          </cell>
          <cell r="P319">
            <v>0</v>
          </cell>
          <cell r="Q319">
            <v>0</v>
          </cell>
          <cell r="R319">
            <v>0</v>
          </cell>
          <cell r="S319">
            <v>401.11</v>
          </cell>
          <cell r="T319">
            <v>1468</v>
          </cell>
          <cell r="U319">
            <v>27.323599999999999</v>
          </cell>
          <cell r="V319">
            <v>587.20000000000005</v>
          </cell>
          <cell r="W319">
            <v>68.308899999999994</v>
          </cell>
          <cell r="X319">
            <v>719</v>
          </cell>
          <cell r="Y319">
            <v>611</v>
          </cell>
          <cell r="Z319">
            <v>209.89</v>
          </cell>
          <cell r="AA319">
            <v>34.351900000000001</v>
          </cell>
          <cell r="AB319">
            <v>2378</v>
          </cell>
          <cell r="AC319">
            <v>0</v>
          </cell>
        </row>
        <row r="320">
          <cell r="G320" t="str">
            <v>NUUANU 2</v>
          </cell>
          <cell r="H320">
            <v>210.08</v>
          </cell>
          <cell r="I320">
            <v>40.299999999999997</v>
          </cell>
          <cell r="J320">
            <v>0</v>
          </cell>
          <cell r="K320">
            <v>194.57</v>
          </cell>
          <cell r="L320">
            <v>30.24</v>
          </cell>
          <cell r="M320">
            <v>1015.8</v>
          </cell>
          <cell r="N320">
            <v>32.765000000000001</v>
          </cell>
          <cell r="O320">
            <v>0</v>
          </cell>
          <cell r="P320">
            <v>0</v>
          </cell>
          <cell r="Q320">
            <v>0</v>
          </cell>
          <cell r="R320">
            <v>0</v>
          </cell>
          <cell r="S320">
            <v>1523.76</v>
          </cell>
          <cell r="T320">
            <v>1834</v>
          </cell>
          <cell r="U320">
            <v>83.083699999999993</v>
          </cell>
          <cell r="V320">
            <v>733.6</v>
          </cell>
          <cell r="W320">
            <v>207.709</v>
          </cell>
          <cell r="X320">
            <v>5155</v>
          </cell>
          <cell r="Y320">
            <v>4124</v>
          </cell>
          <cell r="Z320">
            <v>2600.25</v>
          </cell>
          <cell r="AA320">
            <v>63.051499999999997</v>
          </cell>
          <cell r="AB320">
            <v>5155</v>
          </cell>
          <cell r="AC320">
            <v>15</v>
          </cell>
        </row>
        <row r="321">
          <cell r="G321" t="str">
            <v>NUUANU 3</v>
          </cell>
          <cell r="H321">
            <v>226.78</v>
          </cell>
          <cell r="I321">
            <v>171.19399999999999</v>
          </cell>
          <cell r="J321">
            <v>0</v>
          </cell>
          <cell r="K321">
            <v>202.33</v>
          </cell>
          <cell r="L321">
            <v>3.8</v>
          </cell>
          <cell r="M321">
            <v>2419.48</v>
          </cell>
          <cell r="N321">
            <v>126.09</v>
          </cell>
          <cell r="O321">
            <v>0</v>
          </cell>
          <cell r="P321">
            <v>167.34</v>
          </cell>
          <cell r="Q321">
            <v>0</v>
          </cell>
          <cell r="R321">
            <v>0</v>
          </cell>
          <cell r="S321">
            <v>3317.01</v>
          </cell>
          <cell r="T321">
            <v>5510</v>
          </cell>
          <cell r="U321">
            <v>60.1999</v>
          </cell>
          <cell r="V321">
            <v>2204</v>
          </cell>
          <cell r="W321">
            <v>150.5</v>
          </cell>
          <cell r="X321">
            <v>6965</v>
          </cell>
          <cell r="Y321">
            <v>5572</v>
          </cell>
          <cell r="Z321">
            <v>2254.9899999999998</v>
          </cell>
          <cell r="AA321">
            <v>40.47</v>
          </cell>
          <cell r="AB321">
            <v>7570</v>
          </cell>
          <cell r="AC321">
            <v>3.8</v>
          </cell>
        </row>
        <row r="322">
          <cell r="G322" t="str">
            <v>OCEAN POINTE 1</v>
          </cell>
          <cell r="H322">
            <v>532.08000000000004</v>
          </cell>
          <cell r="I322">
            <v>228.63499999999999</v>
          </cell>
          <cell r="J322">
            <v>0</v>
          </cell>
          <cell r="K322">
            <v>655.82500000000005</v>
          </cell>
          <cell r="L322">
            <v>299.48</v>
          </cell>
          <cell r="M322">
            <v>2816.15</v>
          </cell>
          <cell r="N322">
            <v>234.03</v>
          </cell>
          <cell r="O322">
            <v>0</v>
          </cell>
          <cell r="P322">
            <v>300</v>
          </cell>
          <cell r="Q322">
            <v>0</v>
          </cell>
          <cell r="R322">
            <v>0</v>
          </cell>
          <cell r="S322">
            <v>5066.2</v>
          </cell>
          <cell r="T322">
            <v>1312</v>
          </cell>
          <cell r="U322">
            <v>386.14299999999997</v>
          </cell>
          <cell r="V322">
            <v>679</v>
          </cell>
          <cell r="W322">
            <v>746.12699999999995</v>
          </cell>
          <cell r="X322">
            <v>5876</v>
          </cell>
          <cell r="Y322">
            <v>4995</v>
          </cell>
          <cell r="Z322">
            <v>-71.199700000000007</v>
          </cell>
          <cell r="AA322">
            <v>-1.4254199999999999</v>
          </cell>
          <cell r="AB322">
            <v>5876</v>
          </cell>
          <cell r="AC322">
            <v>249.8</v>
          </cell>
        </row>
        <row r="323">
          <cell r="G323" t="str">
            <v>OCEAN POINTE 2</v>
          </cell>
          <cell r="H323">
            <v>1418.85</v>
          </cell>
          <cell r="I323">
            <v>456.09</v>
          </cell>
          <cell r="J323">
            <v>0</v>
          </cell>
          <cell r="K323">
            <v>799.66200000000003</v>
          </cell>
          <cell r="L323">
            <v>255.1</v>
          </cell>
          <cell r="M323">
            <v>2087.64</v>
          </cell>
          <cell r="N323">
            <v>58.34</v>
          </cell>
          <cell r="O323">
            <v>0</v>
          </cell>
          <cell r="P323">
            <v>27.88</v>
          </cell>
          <cell r="Q323">
            <v>0</v>
          </cell>
          <cell r="R323">
            <v>0</v>
          </cell>
          <cell r="S323">
            <v>5103.5600000000004</v>
          </cell>
          <cell r="T323">
            <v>3058</v>
          </cell>
          <cell r="U323">
            <v>166.892</v>
          </cell>
          <cell r="V323">
            <v>881</v>
          </cell>
          <cell r="W323">
            <v>579.29200000000003</v>
          </cell>
          <cell r="X323">
            <v>5280</v>
          </cell>
          <cell r="Y323">
            <v>4488</v>
          </cell>
          <cell r="Z323">
            <v>-615.56200000000001</v>
          </cell>
          <cell r="AA323">
            <v>-13.7157</v>
          </cell>
          <cell r="AB323">
            <v>5280</v>
          </cell>
          <cell r="AC323">
            <v>176.2</v>
          </cell>
        </row>
        <row r="324">
          <cell r="G324" t="str">
            <v>OCEAN POINTE 3</v>
          </cell>
          <cell r="H324">
            <v>930.98</v>
          </cell>
          <cell r="I324">
            <v>378.23</v>
          </cell>
          <cell r="J324">
            <v>0</v>
          </cell>
          <cell r="K324">
            <v>531.39499999999998</v>
          </cell>
          <cell r="L324">
            <v>297.64499999999998</v>
          </cell>
          <cell r="M324">
            <v>2480.9899999999998</v>
          </cell>
          <cell r="N324">
            <v>73.992000000000004</v>
          </cell>
          <cell r="O324">
            <v>0</v>
          </cell>
          <cell r="P324">
            <v>7.6</v>
          </cell>
          <cell r="Q324">
            <v>0</v>
          </cell>
          <cell r="R324">
            <v>0</v>
          </cell>
          <cell r="S324">
            <v>4700.83</v>
          </cell>
          <cell r="T324">
            <v>2734</v>
          </cell>
          <cell r="U324">
            <v>171.94</v>
          </cell>
          <cell r="V324">
            <v>873</v>
          </cell>
          <cell r="W324">
            <v>538.46900000000005</v>
          </cell>
          <cell r="X324">
            <v>6212</v>
          </cell>
          <cell r="Y324">
            <v>5280</v>
          </cell>
          <cell r="Z324">
            <v>579.16800000000001</v>
          </cell>
          <cell r="AA324">
            <v>10.969099999999999</v>
          </cell>
          <cell r="AB324">
            <v>5444</v>
          </cell>
          <cell r="AC324">
            <v>238.4</v>
          </cell>
        </row>
        <row r="325">
          <cell r="G325" t="str">
            <v>OCEAN POINTE 4</v>
          </cell>
          <cell r="H325">
            <v>136.56</v>
          </cell>
          <cell r="I325">
            <v>107.28</v>
          </cell>
          <cell r="J325">
            <v>0</v>
          </cell>
          <cell r="K325">
            <v>100.88</v>
          </cell>
          <cell r="L325">
            <v>137.12</v>
          </cell>
          <cell r="M325">
            <v>945.78</v>
          </cell>
          <cell r="N325">
            <v>100.44</v>
          </cell>
          <cell r="O325">
            <v>0</v>
          </cell>
          <cell r="P325">
            <v>0</v>
          </cell>
          <cell r="Q325">
            <v>0</v>
          </cell>
          <cell r="R325">
            <v>0</v>
          </cell>
          <cell r="S325">
            <v>1528.06</v>
          </cell>
          <cell r="T325">
            <v>506</v>
          </cell>
          <cell r="U325">
            <v>301.988</v>
          </cell>
          <cell r="V325">
            <v>246</v>
          </cell>
          <cell r="W325">
            <v>621.16300000000001</v>
          </cell>
          <cell r="X325">
            <v>1425</v>
          </cell>
          <cell r="Y325">
            <v>1211</v>
          </cell>
          <cell r="Z325">
            <v>-317.06</v>
          </cell>
          <cell r="AA325">
            <v>-26.181699999999999</v>
          </cell>
          <cell r="AB325">
            <v>1362</v>
          </cell>
          <cell r="AC325">
            <v>126.4</v>
          </cell>
        </row>
        <row r="326">
          <cell r="G326" t="str">
            <v>OLOMANA</v>
          </cell>
          <cell r="H326">
            <v>93.71</v>
          </cell>
          <cell r="I326">
            <v>32.799999999999997</v>
          </cell>
          <cell r="J326">
            <v>0</v>
          </cell>
          <cell r="K326">
            <v>147.36500000000001</v>
          </cell>
          <cell r="L326">
            <v>37.92</v>
          </cell>
          <cell r="M326">
            <v>767.62</v>
          </cell>
          <cell r="N326">
            <v>25.305</v>
          </cell>
          <cell r="O326">
            <v>0</v>
          </cell>
          <cell r="P326">
            <v>1086.5999999999999</v>
          </cell>
          <cell r="Q326">
            <v>0</v>
          </cell>
          <cell r="R326">
            <v>0</v>
          </cell>
          <cell r="S326">
            <v>2191.3200000000002</v>
          </cell>
          <cell r="T326">
            <v>1756</v>
          </cell>
          <cell r="U326">
            <v>124.79</v>
          </cell>
          <cell r="V326">
            <v>702.4</v>
          </cell>
          <cell r="W326">
            <v>311.976</v>
          </cell>
          <cell r="X326">
            <v>2936</v>
          </cell>
          <cell r="Y326">
            <v>2495</v>
          </cell>
          <cell r="Z326">
            <v>303.68</v>
          </cell>
          <cell r="AA326">
            <v>12.1715</v>
          </cell>
          <cell r="AB326">
            <v>2936</v>
          </cell>
          <cell r="AC326">
            <v>25.2</v>
          </cell>
        </row>
        <row r="327">
          <cell r="G327" t="str">
            <v>ONEAWA</v>
          </cell>
          <cell r="H327">
            <v>60.97</v>
          </cell>
          <cell r="I327">
            <v>90.1</v>
          </cell>
          <cell r="J327">
            <v>0</v>
          </cell>
          <cell r="K327">
            <v>127.124</v>
          </cell>
          <cell r="L327">
            <v>147.91</v>
          </cell>
          <cell r="M327">
            <v>657.23</v>
          </cell>
          <cell r="N327">
            <v>18.96</v>
          </cell>
          <cell r="O327">
            <v>0</v>
          </cell>
          <cell r="P327">
            <v>0</v>
          </cell>
          <cell r="Q327">
            <v>0</v>
          </cell>
          <cell r="R327">
            <v>0</v>
          </cell>
          <cell r="S327">
            <v>1102.29</v>
          </cell>
          <cell r="T327">
            <v>1038</v>
          </cell>
          <cell r="U327">
            <v>106.194</v>
          </cell>
          <cell r="V327">
            <v>415.2</v>
          </cell>
          <cell r="W327">
            <v>265.48500000000001</v>
          </cell>
          <cell r="X327">
            <v>908</v>
          </cell>
          <cell r="Y327">
            <v>772</v>
          </cell>
          <cell r="Z327">
            <v>-330.29399999999998</v>
          </cell>
          <cell r="AA327">
            <v>-42.784199999999998</v>
          </cell>
          <cell r="AB327">
            <v>1618</v>
          </cell>
          <cell r="AC327">
            <v>97.1</v>
          </cell>
        </row>
        <row r="328">
          <cell r="G328" t="str">
            <v>PAHIA</v>
          </cell>
          <cell r="H328">
            <v>93.24</v>
          </cell>
          <cell r="I328">
            <v>80.58</v>
          </cell>
          <cell r="J328">
            <v>0</v>
          </cell>
          <cell r="K328">
            <v>333.435</v>
          </cell>
          <cell r="L328">
            <v>10.28</v>
          </cell>
          <cell r="M328">
            <v>868.09</v>
          </cell>
          <cell r="N328">
            <v>0</v>
          </cell>
          <cell r="O328">
            <v>0</v>
          </cell>
          <cell r="P328">
            <v>266.60000000000002</v>
          </cell>
          <cell r="Q328">
            <v>0</v>
          </cell>
          <cell r="R328">
            <v>0</v>
          </cell>
          <cell r="S328">
            <v>1652.22</v>
          </cell>
          <cell r="T328">
            <v>2805</v>
          </cell>
          <cell r="U328">
            <v>58.902900000000002</v>
          </cell>
          <cell r="V328">
            <v>1122</v>
          </cell>
          <cell r="W328">
            <v>147.25700000000001</v>
          </cell>
          <cell r="X328">
            <v>1505</v>
          </cell>
          <cell r="Y328">
            <v>1279</v>
          </cell>
          <cell r="Z328">
            <v>-373.22500000000002</v>
          </cell>
          <cell r="AA328">
            <v>-29.181000000000001</v>
          </cell>
          <cell r="AB328">
            <v>5247</v>
          </cell>
          <cell r="AC328">
            <v>5</v>
          </cell>
        </row>
        <row r="329">
          <cell r="G329" t="str">
            <v>PAIWA</v>
          </cell>
          <cell r="H329">
            <v>137.74</v>
          </cell>
          <cell r="I329">
            <v>102.5</v>
          </cell>
          <cell r="J329">
            <v>0</v>
          </cell>
          <cell r="K329">
            <v>204.048</v>
          </cell>
          <cell r="L329">
            <v>30.97</v>
          </cell>
          <cell r="M329">
            <v>957.7</v>
          </cell>
          <cell r="N329">
            <v>66.569999999999993</v>
          </cell>
          <cell r="O329">
            <v>0</v>
          </cell>
          <cell r="P329">
            <v>0</v>
          </cell>
          <cell r="Q329">
            <v>0</v>
          </cell>
          <cell r="R329">
            <v>0</v>
          </cell>
          <cell r="S329">
            <v>1499.53</v>
          </cell>
          <cell r="T329">
            <v>2915</v>
          </cell>
          <cell r="U329">
            <v>51.441800000000001</v>
          </cell>
          <cell r="V329">
            <v>1166</v>
          </cell>
          <cell r="W329">
            <v>128.60400000000001</v>
          </cell>
          <cell r="X329">
            <v>3378</v>
          </cell>
          <cell r="Y329">
            <v>2871</v>
          </cell>
          <cell r="Z329">
            <v>1371.47</v>
          </cell>
          <cell r="AA329">
            <v>47.769799999999996</v>
          </cell>
          <cell r="AB329">
            <v>3839</v>
          </cell>
          <cell r="AC329">
            <v>21.4</v>
          </cell>
        </row>
        <row r="330">
          <cell r="G330" t="str">
            <v>PALEKA</v>
          </cell>
          <cell r="H330">
            <v>201.91</v>
          </cell>
          <cell r="I330">
            <v>107.2</v>
          </cell>
          <cell r="J330">
            <v>0</v>
          </cell>
          <cell r="K330">
            <v>257.625</v>
          </cell>
          <cell r="L330">
            <v>19</v>
          </cell>
          <cell r="M330">
            <v>1078.8499999999999</v>
          </cell>
          <cell r="N330">
            <v>21.65</v>
          </cell>
          <cell r="O330">
            <v>0</v>
          </cell>
          <cell r="P330">
            <v>364.5</v>
          </cell>
          <cell r="Q330">
            <v>0</v>
          </cell>
          <cell r="R330">
            <v>0</v>
          </cell>
          <cell r="S330">
            <v>2050.73</v>
          </cell>
          <cell r="T330">
            <v>2107</v>
          </cell>
          <cell r="U330">
            <v>97.329599999999999</v>
          </cell>
          <cell r="V330">
            <v>842.8</v>
          </cell>
          <cell r="W330">
            <v>243.32400000000001</v>
          </cell>
          <cell r="X330">
            <v>2584</v>
          </cell>
          <cell r="Y330">
            <v>2197</v>
          </cell>
          <cell r="Z330">
            <v>146.26499999999999</v>
          </cell>
          <cell r="AA330">
            <v>6.6574900000000001</v>
          </cell>
          <cell r="AB330">
            <v>3518</v>
          </cell>
          <cell r="AC330">
            <v>16.399999999999999</v>
          </cell>
        </row>
        <row r="331">
          <cell r="G331" t="str">
            <v>PALI</v>
          </cell>
          <cell r="H331">
            <v>258.58999999999997</v>
          </cell>
          <cell r="I331">
            <v>121.26</v>
          </cell>
          <cell r="J331">
            <v>0</v>
          </cell>
          <cell r="K331">
            <v>359.959</v>
          </cell>
          <cell r="L331">
            <v>22.8</v>
          </cell>
          <cell r="M331">
            <v>2234.63</v>
          </cell>
          <cell r="N331">
            <v>148.63999999999999</v>
          </cell>
          <cell r="O331">
            <v>0</v>
          </cell>
          <cell r="P331">
            <v>465</v>
          </cell>
          <cell r="Q331">
            <v>0</v>
          </cell>
          <cell r="R331">
            <v>0</v>
          </cell>
          <cell r="S331">
            <v>3610.88</v>
          </cell>
          <cell r="T331">
            <v>4535</v>
          </cell>
          <cell r="U331">
            <v>79.622500000000002</v>
          </cell>
          <cell r="V331">
            <v>1814</v>
          </cell>
          <cell r="W331">
            <v>199.05600000000001</v>
          </cell>
          <cell r="X331">
            <v>4764</v>
          </cell>
          <cell r="Y331">
            <v>4049</v>
          </cell>
          <cell r="Z331">
            <v>438.12099999999998</v>
          </cell>
          <cell r="AA331">
            <v>10.820499999999999</v>
          </cell>
          <cell r="AB331">
            <v>6323</v>
          </cell>
          <cell r="AC331">
            <v>22.8</v>
          </cell>
        </row>
        <row r="332">
          <cell r="G332" t="str">
            <v>PAOAKALANI</v>
          </cell>
          <cell r="H332">
            <v>0</v>
          </cell>
          <cell r="I332">
            <v>0</v>
          </cell>
          <cell r="J332">
            <v>0</v>
          </cell>
          <cell r="K332">
            <v>0</v>
          </cell>
          <cell r="L332">
            <v>0</v>
          </cell>
          <cell r="M332">
            <v>31.92</v>
          </cell>
          <cell r="N332">
            <v>0</v>
          </cell>
          <cell r="O332">
            <v>0</v>
          </cell>
          <cell r="P332">
            <v>35</v>
          </cell>
          <cell r="Q332">
            <v>0</v>
          </cell>
          <cell r="R332">
            <v>0</v>
          </cell>
          <cell r="S332">
            <v>66.92</v>
          </cell>
          <cell r="T332">
            <v>3653</v>
          </cell>
          <cell r="U332">
            <v>1.83192</v>
          </cell>
          <cell r="V332">
            <v>1461.2</v>
          </cell>
          <cell r="W332">
            <v>4.5797999999999996</v>
          </cell>
          <cell r="X332">
            <v>5271</v>
          </cell>
          <cell r="Y332">
            <v>4480</v>
          </cell>
          <cell r="Z332">
            <v>4413.08</v>
          </cell>
          <cell r="AA332">
            <v>98.506200000000007</v>
          </cell>
          <cell r="AB332">
            <v>5271</v>
          </cell>
          <cell r="AC332">
            <v>0</v>
          </cell>
        </row>
        <row r="333">
          <cell r="G333" t="str">
            <v>PAUOA 1</v>
          </cell>
          <cell r="H333">
            <v>221.99</v>
          </cell>
          <cell r="I333">
            <v>77.400000000000006</v>
          </cell>
          <cell r="J333">
            <v>0</v>
          </cell>
          <cell r="K333">
            <v>182.07499999999999</v>
          </cell>
          <cell r="L333">
            <v>30.04</v>
          </cell>
          <cell r="M333">
            <v>1222.23</v>
          </cell>
          <cell r="N333">
            <v>73.328999999999994</v>
          </cell>
          <cell r="O333">
            <v>0</v>
          </cell>
          <cell r="P333">
            <v>0</v>
          </cell>
          <cell r="Q333">
            <v>0</v>
          </cell>
          <cell r="R333">
            <v>0</v>
          </cell>
          <cell r="S333">
            <v>1807.06</v>
          </cell>
          <cell r="T333">
            <v>1733</v>
          </cell>
          <cell r="U333">
            <v>104.274</v>
          </cell>
          <cell r="V333">
            <v>793</v>
          </cell>
          <cell r="W333">
            <v>227.87700000000001</v>
          </cell>
          <cell r="X333">
            <v>2333</v>
          </cell>
          <cell r="Y333">
            <v>1983</v>
          </cell>
          <cell r="Z333">
            <v>175.93600000000001</v>
          </cell>
          <cell r="AA333">
            <v>8.8722200000000004</v>
          </cell>
          <cell r="AB333">
            <v>3360</v>
          </cell>
          <cell r="AC333">
            <v>21.4</v>
          </cell>
        </row>
        <row r="334">
          <cell r="G334" t="str">
            <v>PAUOA 2</v>
          </cell>
          <cell r="H334">
            <v>370.69</v>
          </cell>
          <cell r="I334">
            <v>92.39</v>
          </cell>
          <cell r="J334">
            <v>0</v>
          </cell>
          <cell r="K334">
            <v>557.05499999999995</v>
          </cell>
          <cell r="L334">
            <v>62.97</v>
          </cell>
          <cell r="M334">
            <v>2395.0300000000002</v>
          </cell>
          <cell r="N334">
            <v>76.134</v>
          </cell>
          <cell r="O334">
            <v>0</v>
          </cell>
          <cell r="P334">
            <v>9</v>
          </cell>
          <cell r="Q334">
            <v>0</v>
          </cell>
          <cell r="R334">
            <v>0</v>
          </cell>
          <cell r="S334">
            <v>3563.27</v>
          </cell>
          <cell r="T334">
            <v>5713</v>
          </cell>
          <cell r="U334">
            <v>62.371200000000002</v>
          </cell>
          <cell r="V334">
            <v>2285.1999999999998</v>
          </cell>
          <cell r="W334">
            <v>155.928</v>
          </cell>
          <cell r="X334">
            <v>4522</v>
          </cell>
          <cell r="Y334">
            <v>3844</v>
          </cell>
          <cell r="Z334">
            <v>280.73099999999999</v>
          </cell>
          <cell r="AA334">
            <v>7.3030900000000001</v>
          </cell>
          <cell r="AB334">
            <v>9747</v>
          </cell>
          <cell r="AC334">
            <v>37.6</v>
          </cell>
        </row>
        <row r="335">
          <cell r="G335" t="str">
            <v>PAWAA KAI</v>
          </cell>
          <cell r="H335">
            <v>0</v>
          </cell>
          <cell r="I335">
            <v>0</v>
          </cell>
          <cell r="J335">
            <v>0</v>
          </cell>
          <cell r="K335">
            <v>0</v>
          </cell>
          <cell r="L335">
            <v>0</v>
          </cell>
          <cell r="M335">
            <v>172.78</v>
          </cell>
          <cell r="N335">
            <v>0</v>
          </cell>
          <cell r="O335">
            <v>0</v>
          </cell>
          <cell r="P335">
            <v>0</v>
          </cell>
          <cell r="Q335">
            <v>0</v>
          </cell>
          <cell r="R335">
            <v>0</v>
          </cell>
          <cell r="S335">
            <v>172.78</v>
          </cell>
          <cell r="T335">
            <v>2113</v>
          </cell>
          <cell r="U335">
            <v>8.1769999999999996</v>
          </cell>
          <cell r="V335">
            <v>845.2</v>
          </cell>
          <cell r="W335">
            <v>20.442499999999999</v>
          </cell>
          <cell r="X335">
            <v>4255</v>
          </cell>
          <cell r="Y335">
            <v>3617</v>
          </cell>
          <cell r="Z335">
            <v>3444.22</v>
          </cell>
          <cell r="AA335">
            <v>95.223100000000002</v>
          </cell>
          <cell r="AB335">
            <v>2667</v>
          </cell>
          <cell r="AC335">
            <v>0</v>
          </cell>
        </row>
        <row r="336">
          <cell r="G336" t="str">
            <v>PAWAINA</v>
          </cell>
          <cell r="H336">
            <v>167.34</v>
          </cell>
          <cell r="I336">
            <v>97.35</v>
          </cell>
          <cell r="J336">
            <v>0</v>
          </cell>
          <cell r="K336">
            <v>321.36799999999999</v>
          </cell>
          <cell r="L336">
            <v>3.8</v>
          </cell>
          <cell r="M336">
            <v>1004.34</v>
          </cell>
          <cell r="N336">
            <v>58.04</v>
          </cell>
          <cell r="O336">
            <v>0</v>
          </cell>
          <cell r="P336">
            <v>0</v>
          </cell>
          <cell r="Q336">
            <v>0</v>
          </cell>
          <cell r="R336">
            <v>0</v>
          </cell>
          <cell r="S336">
            <v>1652.24</v>
          </cell>
          <cell r="T336">
            <v>1515</v>
          </cell>
          <cell r="U336">
            <v>109.059</v>
          </cell>
          <cell r="V336">
            <v>278</v>
          </cell>
          <cell r="W336">
            <v>594.33000000000004</v>
          </cell>
          <cell r="X336">
            <v>1824</v>
          </cell>
          <cell r="Y336">
            <v>1550</v>
          </cell>
          <cell r="Z336">
            <v>-102.238</v>
          </cell>
          <cell r="AA336">
            <v>-6.5960000000000001</v>
          </cell>
          <cell r="AB336">
            <v>2772</v>
          </cell>
          <cell r="AC336">
            <v>3.8</v>
          </cell>
        </row>
        <row r="337">
          <cell r="G337" t="str">
            <v>PEARL CITY 1</v>
          </cell>
          <cell r="H337">
            <v>75.14</v>
          </cell>
          <cell r="I337">
            <v>59</v>
          </cell>
          <cell r="J337">
            <v>0</v>
          </cell>
          <cell r="K337">
            <v>17.344999999999999</v>
          </cell>
          <cell r="L337">
            <v>54.56</v>
          </cell>
          <cell r="M337">
            <v>945.46</v>
          </cell>
          <cell r="N337">
            <v>0</v>
          </cell>
          <cell r="O337">
            <v>0</v>
          </cell>
          <cell r="P337">
            <v>0</v>
          </cell>
          <cell r="Q337">
            <v>0</v>
          </cell>
          <cell r="R337">
            <v>0</v>
          </cell>
          <cell r="S337">
            <v>1151.51</v>
          </cell>
          <cell r="T337">
            <v>2837</v>
          </cell>
          <cell r="U337">
            <v>40.588799999999999</v>
          </cell>
          <cell r="V337">
            <v>1134.8</v>
          </cell>
          <cell r="W337">
            <v>101.47199999999999</v>
          </cell>
          <cell r="X337">
            <v>5934</v>
          </cell>
          <cell r="Y337">
            <v>5044</v>
          </cell>
          <cell r="Z337">
            <v>3892.5</v>
          </cell>
          <cell r="AA337">
            <v>77.1708</v>
          </cell>
          <cell r="AB337">
            <v>5934</v>
          </cell>
          <cell r="AC337">
            <v>35.200000000000003</v>
          </cell>
        </row>
        <row r="338">
          <cell r="G338" t="str">
            <v>PEARL CITY 2</v>
          </cell>
          <cell r="H338">
            <v>167.74</v>
          </cell>
          <cell r="I338">
            <v>74.92</v>
          </cell>
          <cell r="J338">
            <v>0</v>
          </cell>
          <cell r="K338">
            <v>61.075000000000003</v>
          </cell>
          <cell r="L338">
            <v>37.6</v>
          </cell>
          <cell r="M338">
            <v>921.22</v>
          </cell>
          <cell r="N338">
            <v>21.84</v>
          </cell>
          <cell r="O338">
            <v>0</v>
          </cell>
          <cell r="P338">
            <v>18</v>
          </cell>
          <cell r="Q338">
            <v>0</v>
          </cell>
          <cell r="R338">
            <v>0</v>
          </cell>
          <cell r="S338">
            <v>1302.4000000000001</v>
          </cell>
          <cell r="T338">
            <v>5084</v>
          </cell>
          <cell r="U338">
            <v>25.6175</v>
          </cell>
          <cell r="V338">
            <v>2033.6</v>
          </cell>
          <cell r="W338">
            <v>64.043800000000005</v>
          </cell>
          <cell r="X338">
            <v>5588</v>
          </cell>
          <cell r="Y338">
            <v>4750</v>
          </cell>
          <cell r="Z338">
            <v>3447.6</v>
          </cell>
          <cell r="AA338">
            <v>72.581199999999995</v>
          </cell>
          <cell r="AB338">
            <v>5588</v>
          </cell>
          <cell r="AC338">
            <v>29</v>
          </cell>
        </row>
        <row r="339">
          <cell r="G339" t="str">
            <v>PENINSULA</v>
          </cell>
          <cell r="H339">
            <v>60.15</v>
          </cell>
          <cell r="I339">
            <v>30.4</v>
          </cell>
          <cell r="J339">
            <v>0</v>
          </cell>
          <cell r="K339">
            <v>100.508</v>
          </cell>
          <cell r="L339">
            <v>19</v>
          </cell>
          <cell r="M339">
            <v>703.92</v>
          </cell>
          <cell r="N339">
            <v>18</v>
          </cell>
          <cell r="O339">
            <v>0</v>
          </cell>
          <cell r="P339">
            <v>477</v>
          </cell>
          <cell r="Q339">
            <v>0</v>
          </cell>
          <cell r="R339">
            <v>0</v>
          </cell>
          <cell r="S339">
            <v>1408.98</v>
          </cell>
          <cell r="T339">
            <v>3362</v>
          </cell>
          <cell r="U339">
            <v>41.908900000000003</v>
          </cell>
          <cell r="V339">
            <v>1344.8</v>
          </cell>
          <cell r="W339">
            <v>104.77200000000001</v>
          </cell>
          <cell r="X339">
            <v>6106</v>
          </cell>
          <cell r="Y339">
            <v>5190</v>
          </cell>
          <cell r="Z339">
            <v>3781.02</v>
          </cell>
          <cell r="AA339">
            <v>72.852099999999993</v>
          </cell>
          <cell r="AB339">
            <v>6106</v>
          </cell>
          <cell r="AC339">
            <v>19</v>
          </cell>
        </row>
        <row r="340">
          <cell r="G340" t="str">
            <v>PENSACOLA</v>
          </cell>
          <cell r="H340">
            <v>66.08</v>
          </cell>
          <cell r="I340">
            <v>0</v>
          </cell>
          <cell r="J340">
            <v>0</v>
          </cell>
          <cell r="K340">
            <v>0</v>
          </cell>
          <cell r="L340">
            <v>0</v>
          </cell>
          <cell r="M340">
            <v>420.07</v>
          </cell>
          <cell r="N340">
            <v>0</v>
          </cell>
          <cell r="O340">
            <v>0</v>
          </cell>
          <cell r="P340">
            <v>286</v>
          </cell>
          <cell r="Q340">
            <v>0</v>
          </cell>
          <cell r="R340">
            <v>0</v>
          </cell>
          <cell r="S340">
            <v>772.15</v>
          </cell>
          <cell r="T340">
            <v>4341</v>
          </cell>
          <cell r="U340">
            <v>17.787400000000002</v>
          </cell>
          <cell r="V340">
            <v>1736.4</v>
          </cell>
          <cell r="W340">
            <v>44.468400000000003</v>
          </cell>
          <cell r="X340">
            <v>3860</v>
          </cell>
          <cell r="Y340">
            <v>3281</v>
          </cell>
          <cell r="Z340">
            <v>2508.85</v>
          </cell>
          <cell r="AA340">
            <v>76.465999999999994</v>
          </cell>
          <cell r="AB340">
            <v>6307</v>
          </cell>
          <cell r="AC340">
            <v>0</v>
          </cell>
        </row>
        <row r="341">
          <cell r="G341" t="str">
            <v>PIIKOI</v>
          </cell>
          <cell r="H341">
            <v>6</v>
          </cell>
          <cell r="I341">
            <v>0</v>
          </cell>
          <cell r="J341">
            <v>0</v>
          </cell>
          <cell r="K341">
            <v>0</v>
          </cell>
          <cell r="L341">
            <v>0</v>
          </cell>
          <cell r="M341">
            <v>177.4</v>
          </cell>
          <cell r="N341">
            <v>0</v>
          </cell>
          <cell r="O341">
            <v>0</v>
          </cell>
          <cell r="P341">
            <v>0</v>
          </cell>
          <cell r="Q341">
            <v>0</v>
          </cell>
          <cell r="R341">
            <v>0</v>
          </cell>
          <cell r="S341">
            <v>183.4</v>
          </cell>
          <cell r="T341">
            <v>2959</v>
          </cell>
          <cell r="U341">
            <v>6.1980399999999998</v>
          </cell>
          <cell r="V341">
            <v>1183.5999999999999</v>
          </cell>
          <cell r="W341">
            <v>15.495100000000001</v>
          </cell>
          <cell r="X341">
            <v>4255</v>
          </cell>
          <cell r="Y341">
            <v>3617</v>
          </cell>
          <cell r="Z341">
            <v>3433.6</v>
          </cell>
          <cell r="AA341">
            <v>94.929500000000004</v>
          </cell>
          <cell r="AB341">
            <v>4017</v>
          </cell>
          <cell r="AC341">
            <v>0</v>
          </cell>
        </row>
        <row r="342">
          <cell r="G342" t="str">
            <v>PIIKOI 7</v>
          </cell>
          <cell r="H342">
            <v>0</v>
          </cell>
          <cell r="I342">
            <v>0</v>
          </cell>
          <cell r="J342">
            <v>0</v>
          </cell>
          <cell r="K342">
            <v>0</v>
          </cell>
          <cell r="L342">
            <v>0</v>
          </cell>
          <cell r="M342">
            <v>90.2</v>
          </cell>
          <cell r="N342">
            <v>0</v>
          </cell>
          <cell r="O342">
            <v>0</v>
          </cell>
          <cell r="P342">
            <v>322</v>
          </cell>
          <cell r="Q342">
            <v>0</v>
          </cell>
          <cell r="R342">
            <v>0</v>
          </cell>
          <cell r="S342">
            <v>412.2</v>
          </cell>
          <cell r="T342">
            <v>3057</v>
          </cell>
          <cell r="U342">
            <v>13.4838</v>
          </cell>
          <cell r="V342">
            <v>1222.8</v>
          </cell>
          <cell r="W342">
            <v>33.709499999999998</v>
          </cell>
          <cell r="X342">
            <v>2773</v>
          </cell>
          <cell r="Y342">
            <v>2357</v>
          </cell>
          <cell r="Z342">
            <v>1944.8</v>
          </cell>
          <cell r="AA342">
            <v>82.511700000000005</v>
          </cell>
          <cell r="AB342">
            <v>4136</v>
          </cell>
          <cell r="AC342">
            <v>0</v>
          </cell>
        </row>
        <row r="343">
          <cell r="G343" t="str">
            <v>PIIKOI 8</v>
          </cell>
          <cell r="H343">
            <v>126.44</v>
          </cell>
          <cell r="I343">
            <v>136.87</v>
          </cell>
          <cell r="J343">
            <v>20</v>
          </cell>
          <cell r="K343">
            <v>145.41</v>
          </cell>
          <cell r="L343">
            <v>11.4</v>
          </cell>
          <cell r="M343">
            <v>1185.6500000000001</v>
          </cell>
          <cell r="N343">
            <v>19.62</v>
          </cell>
          <cell r="O343">
            <v>0</v>
          </cell>
          <cell r="P343">
            <v>108</v>
          </cell>
          <cell r="Q343">
            <v>0</v>
          </cell>
          <cell r="R343">
            <v>0</v>
          </cell>
          <cell r="S343">
            <v>1753.39</v>
          </cell>
          <cell r="T343">
            <v>3218</v>
          </cell>
          <cell r="U343">
            <v>54.486899999999999</v>
          </cell>
          <cell r="V343">
            <v>1287.2</v>
          </cell>
          <cell r="W343">
            <v>136.21700000000001</v>
          </cell>
          <cell r="X343">
            <v>1993</v>
          </cell>
          <cell r="Y343">
            <v>1694</v>
          </cell>
          <cell r="Z343">
            <v>-59.39</v>
          </cell>
          <cell r="AA343">
            <v>-3.5059</v>
          </cell>
          <cell r="AB343">
            <v>3545</v>
          </cell>
          <cell r="AC343">
            <v>8.2919999999999998</v>
          </cell>
        </row>
        <row r="344">
          <cell r="G344" t="str">
            <v>POAMOHO</v>
          </cell>
          <cell r="H344">
            <v>0</v>
          </cell>
          <cell r="I344">
            <v>0</v>
          </cell>
          <cell r="J344">
            <v>0</v>
          </cell>
          <cell r="K344">
            <v>0</v>
          </cell>
          <cell r="L344">
            <v>0</v>
          </cell>
          <cell r="M344">
            <v>0</v>
          </cell>
          <cell r="N344">
            <v>0</v>
          </cell>
          <cell r="O344">
            <v>0</v>
          </cell>
          <cell r="P344">
            <v>0</v>
          </cell>
          <cell r="Q344">
            <v>0</v>
          </cell>
          <cell r="R344">
            <v>0</v>
          </cell>
          <cell r="S344">
            <v>0</v>
          </cell>
          <cell r="T344">
            <v>0</v>
          </cell>
          <cell r="V344">
            <v>0</v>
          </cell>
          <cell r="X344">
            <v>0</v>
          </cell>
          <cell r="Y344">
            <v>0</v>
          </cell>
          <cell r="Z344">
            <v>0</v>
          </cell>
          <cell r="AB344">
            <v>0</v>
          </cell>
        </row>
        <row r="345">
          <cell r="G345" t="str">
            <v>POHAKUPU 4</v>
          </cell>
          <cell r="H345">
            <v>259.38</v>
          </cell>
          <cell r="I345">
            <v>100.45</v>
          </cell>
          <cell r="J345">
            <v>0</v>
          </cell>
          <cell r="K345">
            <v>602.52099999999996</v>
          </cell>
          <cell r="L345">
            <v>23.6</v>
          </cell>
          <cell r="M345">
            <v>2114.92</v>
          </cell>
          <cell r="N345">
            <v>188.16499999999999</v>
          </cell>
          <cell r="O345">
            <v>0</v>
          </cell>
          <cell r="P345">
            <v>0</v>
          </cell>
          <cell r="Q345">
            <v>0</v>
          </cell>
          <cell r="R345">
            <v>0</v>
          </cell>
          <cell r="S345">
            <v>3289.04</v>
          </cell>
          <cell r="T345">
            <v>2644</v>
          </cell>
          <cell r="U345">
            <v>124.396</v>
          </cell>
          <cell r="V345">
            <v>1365</v>
          </cell>
          <cell r="W345">
            <v>240.95500000000001</v>
          </cell>
          <cell r="X345">
            <v>4054</v>
          </cell>
          <cell r="Y345">
            <v>3446</v>
          </cell>
          <cell r="Z345">
            <v>156.964</v>
          </cell>
          <cell r="AA345">
            <v>4.55497</v>
          </cell>
          <cell r="AB345">
            <v>4054</v>
          </cell>
          <cell r="AC345">
            <v>15</v>
          </cell>
        </row>
        <row r="346">
          <cell r="G346" t="str">
            <v>PORTLOCK</v>
          </cell>
          <cell r="H346">
            <v>191.73</v>
          </cell>
          <cell r="I346">
            <v>73.8</v>
          </cell>
          <cell r="J346">
            <v>0</v>
          </cell>
          <cell r="K346">
            <v>170.655</v>
          </cell>
          <cell r="L346">
            <v>8.84</v>
          </cell>
          <cell r="M346">
            <v>791.15</v>
          </cell>
          <cell r="N346">
            <v>52.13</v>
          </cell>
          <cell r="O346">
            <v>0</v>
          </cell>
          <cell r="P346">
            <v>0</v>
          </cell>
          <cell r="Q346">
            <v>0</v>
          </cell>
          <cell r="R346">
            <v>0</v>
          </cell>
          <cell r="S346">
            <v>1288.31</v>
          </cell>
          <cell r="T346">
            <v>5012</v>
          </cell>
          <cell r="U346">
            <v>25.7044</v>
          </cell>
          <cell r="V346">
            <v>2004.8</v>
          </cell>
          <cell r="W346">
            <v>64.260999999999996</v>
          </cell>
          <cell r="X346">
            <v>4113</v>
          </cell>
          <cell r="Y346">
            <v>3496</v>
          </cell>
          <cell r="Z346">
            <v>2207.69</v>
          </cell>
          <cell r="AA346">
            <v>63.1492</v>
          </cell>
          <cell r="AB346">
            <v>6578</v>
          </cell>
          <cell r="AC346">
            <v>5</v>
          </cell>
        </row>
        <row r="347">
          <cell r="G347" t="str">
            <v>PUNALUU</v>
          </cell>
          <cell r="H347">
            <v>429.23</v>
          </cell>
          <cell r="I347">
            <v>57.49</v>
          </cell>
          <cell r="J347">
            <v>0</v>
          </cell>
          <cell r="K347">
            <v>147.19999999999999</v>
          </cell>
          <cell r="L347">
            <v>169.96</v>
          </cell>
          <cell r="M347">
            <v>1462.83</v>
          </cell>
          <cell r="N347">
            <v>35.020000000000003</v>
          </cell>
          <cell r="O347">
            <v>0</v>
          </cell>
          <cell r="P347">
            <v>0</v>
          </cell>
          <cell r="Q347">
            <v>0</v>
          </cell>
          <cell r="R347">
            <v>0</v>
          </cell>
          <cell r="S347">
            <v>2301.73</v>
          </cell>
          <cell r="T347">
            <v>3985</v>
          </cell>
          <cell r="U347">
            <v>57.759799999999998</v>
          </cell>
          <cell r="V347">
            <v>1594</v>
          </cell>
          <cell r="W347">
            <v>144.4</v>
          </cell>
          <cell r="X347">
            <v>3552</v>
          </cell>
          <cell r="Y347">
            <v>3019</v>
          </cell>
          <cell r="Z347">
            <v>717.27</v>
          </cell>
          <cell r="AA347">
            <v>23.758500000000002</v>
          </cell>
          <cell r="AB347">
            <v>5018</v>
          </cell>
          <cell r="AC347">
            <v>133.80000000000001</v>
          </cell>
        </row>
        <row r="348">
          <cell r="G348" t="str">
            <v>PUNCHBOWL</v>
          </cell>
          <cell r="H348">
            <v>12.88</v>
          </cell>
          <cell r="I348">
            <v>20</v>
          </cell>
          <cell r="J348">
            <v>0</v>
          </cell>
          <cell r="K348">
            <v>104.84</v>
          </cell>
          <cell r="L348">
            <v>7.6</v>
          </cell>
          <cell r="M348">
            <v>367.95</v>
          </cell>
          <cell r="N348">
            <v>0</v>
          </cell>
          <cell r="O348">
            <v>0</v>
          </cell>
          <cell r="P348">
            <v>0</v>
          </cell>
          <cell r="Q348">
            <v>0</v>
          </cell>
          <cell r="R348">
            <v>0</v>
          </cell>
          <cell r="S348">
            <v>513.27</v>
          </cell>
          <cell r="T348">
            <v>815</v>
          </cell>
          <cell r="U348">
            <v>62.977899999999998</v>
          </cell>
          <cell r="V348">
            <v>326</v>
          </cell>
          <cell r="W348">
            <v>157.44499999999999</v>
          </cell>
          <cell r="X348">
            <v>656</v>
          </cell>
          <cell r="Y348">
            <v>558</v>
          </cell>
          <cell r="Z348">
            <v>44.73</v>
          </cell>
          <cell r="AA348">
            <v>8.0161300000000004</v>
          </cell>
          <cell r="AB348">
            <v>1026</v>
          </cell>
          <cell r="AC348">
            <v>7.6</v>
          </cell>
        </row>
        <row r="349">
          <cell r="G349" t="str">
            <v>PUOHALA 1</v>
          </cell>
          <cell r="H349">
            <v>105.01</v>
          </cell>
          <cell r="I349">
            <v>66.92</v>
          </cell>
          <cell r="J349">
            <v>0</v>
          </cell>
          <cell r="K349">
            <v>144.25</v>
          </cell>
          <cell r="L349">
            <v>32.799999999999997</v>
          </cell>
          <cell r="M349">
            <v>1557.12</v>
          </cell>
          <cell r="N349">
            <v>41.85</v>
          </cell>
          <cell r="O349">
            <v>0</v>
          </cell>
          <cell r="P349">
            <v>187.2</v>
          </cell>
          <cell r="Q349">
            <v>0</v>
          </cell>
          <cell r="R349">
            <v>0</v>
          </cell>
          <cell r="S349">
            <v>2135.15</v>
          </cell>
          <cell r="T349">
            <v>3891</v>
          </cell>
          <cell r="U349">
            <v>54.874099999999999</v>
          </cell>
          <cell r="V349">
            <v>1556.4</v>
          </cell>
          <cell r="W349">
            <v>137.185</v>
          </cell>
          <cell r="X349">
            <v>4019</v>
          </cell>
          <cell r="Y349">
            <v>3416</v>
          </cell>
          <cell r="Z349">
            <v>1280.8499999999999</v>
          </cell>
          <cell r="AA349">
            <v>37.495600000000003</v>
          </cell>
          <cell r="AB349">
            <v>4019</v>
          </cell>
          <cell r="AC349">
            <v>22.6</v>
          </cell>
        </row>
        <row r="350">
          <cell r="G350" t="str">
            <v>PUOHALA 2</v>
          </cell>
          <cell r="H350">
            <v>507.75</v>
          </cell>
          <cell r="I350">
            <v>263.59500000000003</v>
          </cell>
          <cell r="J350">
            <v>297</v>
          </cell>
          <cell r="K350">
            <v>771.11500000000001</v>
          </cell>
          <cell r="L350">
            <v>202.4</v>
          </cell>
          <cell r="M350">
            <v>3460.23</v>
          </cell>
          <cell r="N350">
            <v>157.88</v>
          </cell>
          <cell r="O350">
            <v>0</v>
          </cell>
          <cell r="P350">
            <v>0</v>
          </cell>
          <cell r="Q350">
            <v>0</v>
          </cell>
          <cell r="R350">
            <v>0</v>
          </cell>
          <cell r="S350">
            <v>5659.97</v>
          </cell>
          <cell r="T350">
            <v>5419</v>
          </cell>
          <cell r="U350">
            <v>104.447</v>
          </cell>
          <cell r="V350">
            <v>1385</v>
          </cell>
          <cell r="W350">
            <v>408.66199999999998</v>
          </cell>
          <cell r="X350">
            <v>7179</v>
          </cell>
          <cell r="Y350">
            <v>6102</v>
          </cell>
          <cell r="Z350">
            <v>442.03</v>
          </cell>
          <cell r="AA350">
            <v>7.2440199999999999</v>
          </cell>
          <cell r="AB350">
            <v>7280</v>
          </cell>
          <cell r="AC350">
            <v>153</v>
          </cell>
        </row>
        <row r="351">
          <cell r="G351" t="str">
            <v>PUUHALE</v>
          </cell>
          <cell r="H351">
            <v>0</v>
          </cell>
          <cell r="I351">
            <v>0</v>
          </cell>
          <cell r="J351">
            <v>370</v>
          </cell>
          <cell r="K351">
            <v>9.86</v>
          </cell>
          <cell r="L351">
            <v>0</v>
          </cell>
          <cell r="M351">
            <v>866.77</v>
          </cell>
          <cell r="N351">
            <v>0</v>
          </cell>
          <cell r="O351">
            <v>0</v>
          </cell>
          <cell r="P351">
            <v>0</v>
          </cell>
          <cell r="Q351">
            <v>0</v>
          </cell>
          <cell r="R351">
            <v>0</v>
          </cell>
          <cell r="S351">
            <v>1246.6300000000001</v>
          </cell>
          <cell r="T351">
            <v>2745</v>
          </cell>
          <cell r="U351">
            <v>45.4146</v>
          </cell>
          <cell r="V351">
            <v>1098</v>
          </cell>
          <cell r="W351">
            <v>113.536</v>
          </cell>
          <cell r="X351">
            <v>2526</v>
          </cell>
          <cell r="Y351">
            <v>2147</v>
          </cell>
          <cell r="Z351">
            <v>900.37</v>
          </cell>
          <cell r="AA351">
            <v>41.936199999999999</v>
          </cell>
          <cell r="AB351">
            <v>2526</v>
          </cell>
          <cell r="AC351">
            <v>0</v>
          </cell>
        </row>
        <row r="352">
          <cell r="G352" t="str">
            <v>PUUNUI</v>
          </cell>
          <cell r="H352">
            <v>130.4</v>
          </cell>
          <cell r="I352">
            <v>27.6</v>
          </cell>
          <cell r="J352">
            <v>0</v>
          </cell>
          <cell r="K352">
            <v>170.91499999999999</v>
          </cell>
          <cell r="L352">
            <v>17.16</v>
          </cell>
          <cell r="M352">
            <v>791</v>
          </cell>
          <cell r="N352">
            <v>40.32</v>
          </cell>
          <cell r="O352">
            <v>0</v>
          </cell>
          <cell r="P352">
            <v>0</v>
          </cell>
          <cell r="Q352">
            <v>0</v>
          </cell>
          <cell r="R352">
            <v>0</v>
          </cell>
          <cell r="S352">
            <v>1177.4000000000001</v>
          </cell>
          <cell r="T352">
            <v>1203</v>
          </cell>
          <cell r="U352">
            <v>97.871600000000001</v>
          </cell>
          <cell r="V352">
            <v>103</v>
          </cell>
          <cell r="W352">
            <v>1143.0999999999999</v>
          </cell>
          <cell r="X352">
            <v>1397</v>
          </cell>
          <cell r="Y352">
            <v>1187</v>
          </cell>
          <cell r="Z352">
            <v>9.6049799999999994</v>
          </cell>
          <cell r="AA352">
            <v>0.80918100000000004</v>
          </cell>
          <cell r="AB352">
            <v>1354</v>
          </cell>
          <cell r="AC352">
            <v>12.6</v>
          </cell>
        </row>
        <row r="353">
          <cell r="G353" t="str">
            <v>QUARRY</v>
          </cell>
          <cell r="H353">
            <v>0</v>
          </cell>
          <cell r="I353">
            <v>0</v>
          </cell>
          <cell r="J353">
            <v>0</v>
          </cell>
          <cell r="K353">
            <v>0</v>
          </cell>
          <cell r="L353">
            <v>0</v>
          </cell>
          <cell r="M353">
            <v>0</v>
          </cell>
          <cell r="N353">
            <v>0</v>
          </cell>
          <cell r="O353">
            <v>0</v>
          </cell>
          <cell r="P353">
            <v>0</v>
          </cell>
          <cell r="Q353">
            <v>0</v>
          </cell>
          <cell r="R353">
            <v>0</v>
          </cell>
          <cell r="S353">
            <v>0</v>
          </cell>
          <cell r="T353">
            <v>3359</v>
          </cell>
          <cell r="U353">
            <v>0</v>
          </cell>
          <cell r="V353">
            <v>1343.6</v>
          </cell>
          <cell r="W353">
            <v>0</v>
          </cell>
          <cell r="X353">
            <v>0</v>
          </cell>
          <cell r="Y353">
            <v>0</v>
          </cell>
          <cell r="Z353">
            <v>0</v>
          </cell>
          <cell r="AB353">
            <v>0</v>
          </cell>
        </row>
        <row r="354">
          <cell r="G354" t="str">
            <v>QUEEN ST</v>
          </cell>
          <cell r="H354">
            <v>0</v>
          </cell>
          <cell r="I354">
            <v>0</v>
          </cell>
          <cell r="J354">
            <v>0</v>
          </cell>
          <cell r="K354">
            <v>0</v>
          </cell>
          <cell r="L354">
            <v>0</v>
          </cell>
          <cell r="M354">
            <v>67.91</v>
          </cell>
          <cell r="N354">
            <v>0</v>
          </cell>
          <cell r="O354">
            <v>0</v>
          </cell>
          <cell r="P354">
            <v>0</v>
          </cell>
          <cell r="Q354">
            <v>0</v>
          </cell>
          <cell r="R354">
            <v>0</v>
          </cell>
          <cell r="S354">
            <v>67.91</v>
          </cell>
          <cell r="T354">
            <v>1969</v>
          </cell>
          <cell r="U354">
            <v>3.44896</v>
          </cell>
          <cell r="V354">
            <v>295.35000000000002</v>
          </cell>
          <cell r="W354">
            <v>22.993099999999998</v>
          </cell>
          <cell r="X354">
            <v>2128</v>
          </cell>
          <cell r="Y354">
            <v>1809</v>
          </cell>
          <cell r="Z354">
            <v>1741.09</v>
          </cell>
          <cell r="AA354">
            <v>96.245999999999995</v>
          </cell>
          <cell r="AB354">
            <v>2635</v>
          </cell>
          <cell r="AC354">
            <v>0</v>
          </cell>
        </row>
        <row r="355">
          <cell r="G355" t="str">
            <v>QUEENS 1</v>
          </cell>
          <cell r="H355">
            <v>278.44</v>
          </cell>
          <cell r="I355">
            <v>140.67099999999999</v>
          </cell>
          <cell r="J355">
            <v>0</v>
          </cell>
          <cell r="K355">
            <v>353.50099999999998</v>
          </cell>
          <cell r="L355">
            <v>48.08</v>
          </cell>
          <cell r="M355">
            <v>2076.84</v>
          </cell>
          <cell r="N355">
            <v>79.13</v>
          </cell>
          <cell r="O355">
            <v>0</v>
          </cell>
          <cell r="P355">
            <v>0</v>
          </cell>
          <cell r="Q355">
            <v>0</v>
          </cell>
          <cell r="R355">
            <v>0</v>
          </cell>
          <cell r="S355">
            <v>2976.66</v>
          </cell>
          <cell r="T355">
            <v>3267</v>
          </cell>
          <cell r="U355">
            <v>91.113</v>
          </cell>
          <cell r="V355">
            <v>432</v>
          </cell>
          <cell r="W355">
            <v>689.04200000000003</v>
          </cell>
          <cell r="X355">
            <v>4943</v>
          </cell>
          <cell r="Y355">
            <v>4202</v>
          </cell>
          <cell r="Z355">
            <v>1225.3399999999999</v>
          </cell>
          <cell r="AA355">
            <v>29.160799999999998</v>
          </cell>
          <cell r="AB355">
            <v>3735</v>
          </cell>
          <cell r="AC355">
            <v>31.4</v>
          </cell>
        </row>
        <row r="356">
          <cell r="G356" t="str">
            <v>QUEENS 2</v>
          </cell>
          <cell r="H356">
            <v>180</v>
          </cell>
          <cell r="I356">
            <v>104.105</v>
          </cell>
          <cell r="J356">
            <v>0</v>
          </cell>
          <cell r="K356">
            <v>180.98500000000001</v>
          </cell>
          <cell r="L356">
            <v>32.799999999999997</v>
          </cell>
          <cell r="M356">
            <v>717.82</v>
          </cell>
          <cell r="N356">
            <v>38.869999999999997</v>
          </cell>
          <cell r="O356">
            <v>0</v>
          </cell>
          <cell r="P356">
            <v>260</v>
          </cell>
          <cell r="Q356">
            <v>0</v>
          </cell>
          <cell r="R356">
            <v>0</v>
          </cell>
          <cell r="S356">
            <v>1514.58</v>
          </cell>
          <cell r="T356">
            <v>622</v>
          </cell>
          <cell r="U356">
            <v>243.50200000000001</v>
          </cell>
          <cell r="V356">
            <v>419</v>
          </cell>
          <cell r="W356">
            <v>361.47500000000002</v>
          </cell>
          <cell r="X356">
            <v>1722</v>
          </cell>
          <cell r="Y356">
            <v>1464</v>
          </cell>
          <cell r="Z356">
            <v>-50.58</v>
          </cell>
          <cell r="AA356">
            <v>-3.45492</v>
          </cell>
          <cell r="AB356">
            <v>1989</v>
          </cell>
          <cell r="AC356">
            <v>25.2</v>
          </cell>
        </row>
        <row r="357">
          <cell r="G357" t="str">
            <v>RUGER</v>
          </cell>
          <cell r="H357">
            <v>41.57</v>
          </cell>
          <cell r="I357">
            <v>0</v>
          </cell>
          <cell r="J357">
            <v>0</v>
          </cell>
          <cell r="K357">
            <v>59.924999999999997</v>
          </cell>
          <cell r="L357">
            <v>0</v>
          </cell>
          <cell r="M357">
            <v>382.39</v>
          </cell>
          <cell r="N357">
            <v>36.72</v>
          </cell>
          <cell r="O357">
            <v>0</v>
          </cell>
          <cell r="P357">
            <v>181.8</v>
          </cell>
          <cell r="Q357">
            <v>0</v>
          </cell>
          <cell r="R357">
            <v>0</v>
          </cell>
          <cell r="S357">
            <v>702.40499999999997</v>
          </cell>
          <cell r="T357">
            <v>497</v>
          </cell>
          <cell r="U357">
            <v>141.32900000000001</v>
          </cell>
          <cell r="V357">
            <v>429</v>
          </cell>
          <cell r="W357">
            <v>163.73099999999999</v>
          </cell>
          <cell r="X357">
            <v>1010</v>
          </cell>
          <cell r="Y357">
            <v>858</v>
          </cell>
          <cell r="Z357">
            <v>155.595</v>
          </cell>
          <cell r="AA357">
            <v>18.134599999999999</v>
          </cell>
          <cell r="AB357">
            <v>1230</v>
          </cell>
          <cell r="AC357">
            <v>0</v>
          </cell>
        </row>
        <row r="358">
          <cell r="G358" t="str">
            <v>SAND ISLAND</v>
          </cell>
          <cell r="H358">
            <v>63.05</v>
          </cell>
          <cell r="I358">
            <v>0</v>
          </cell>
          <cell r="J358">
            <v>0</v>
          </cell>
          <cell r="K358">
            <v>0</v>
          </cell>
          <cell r="L358">
            <v>0</v>
          </cell>
          <cell r="M358">
            <v>388.68</v>
          </cell>
          <cell r="N358">
            <v>0</v>
          </cell>
          <cell r="O358">
            <v>0</v>
          </cell>
          <cell r="P358">
            <v>45</v>
          </cell>
          <cell r="Q358">
            <v>0</v>
          </cell>
          <cell r="R358">
            <v>0</v>
          </cell>
          <cell r="S358">
            <v>496.73</v>
          </cell>
          <cell r="T358">
            <v>4859</v>
          </cell>
          <cell r="U358">
            <v>10.222899999999999</v>
          </cell>
          <cell r="V358">
            <v>728.85</v>
          </cell>
          <cell r="W358">
            <v>68.152600000000007</v>
          </cell>
          <cell r="X358">
            <v>6808</v>
          </cell>
          <cell r="Y358">
            <v>5787</v>
          </cell>
          <cell r="Z358">
            <v>5290.27</v>
          </cell>
          <cell r="AA358">
            <v>91.416399999999996</v>
          </cell>
          <cell r="AB358">
            <v>6808</v>
          </cell>
          <cell r="AC358">
            <v>0</v>
          </cell>
        </row>
        <row r="359">
          <cell r="G359" t="str">
            <v>SAND ISLAND 1</v>
          </cell>
          <cell r="H359">
            <v>0</v>
          </cell>
          <cell r="I359">
            <v>0</v>
          </cell>
          <cell r="J359">
            <v>0</v>
          </cell>
          <cell r="K359">
            <v>0</v>
          </cell>
          <cell r="L359">
            <v>0</v>
          </cell>
          <cell r="M359">
            <v>100</v>
          </cell>
          <cell r="N359">
            <v>0</v>
          </cell>
          <cell r="O359">
            <v>0</v>
          </cell>
          <cell r="P359">
            <v>2020.5</v>
          </cell>
          <cell r="Q359">
            <v>0</v>
          </cell>
          <cell r="R359">
            <v>0</v>
          </cell>
          <cell r="S359">
            <v>2120.5</v>
          </cell>
          <cell r="T359">
            <v>5554</v>
          </cell>
          <cell r="U359">
            <v>38.179699999999997</v>
          </cell>
          <cell r="V359">
            <v>833.1</v>
          </cell>
          <cell r="W359">
            <v>254.53100000000001</v>
          </cell>
          <cell r="X359">
            <v>6285</v>
          </cell>
          <cell r="Y359">
            <v>5342</v>
          </cell>
          <cell r="Z359">
            <v>3221.5</v>
          </cell>
          <cell r="AA359">
            <v>60.305100000000003</v>
          </cell>
          <cell r="AB359">
            <v>6285</v>
          </cell>
          <cell r="AC359">
            <v>0</v>
          </cell>
        </row>
        <row r="360">
          <cell r="G360" t="str">
            <v>SAND ISLAND 2</v>
          </cell>
          <cell r="H360">
            <v>0</v>
          </cell>
          <cell r="I360">
            <v>0</v>
          </cell>
          <cell r="J360">
            <v>0</v>
          </cell>
          <cell r="K360">
            <v>0</v>
          </cell>
          <cell r="L360">
            <v>0</v>
          </cell>
          <cell r="M360">
            <v>0</v>
          </cell>
          <cell r="N360">
            <v>0</v>
          </cell>
          <cell r="O360">
            <v>0</v>
          </cell>
          <cell r="P360">
            <v>362.5</v>
          </cell>
          <cell r="Q360">
            <v>0</v>
          </cell>
          <cell r="R360">
            <v>0</v>
          </cell>
          <cell r="S360">
            <v>362.5</v>
          </cell>
          <cell r="T360">
            <v>2717</v>
          </cell>
          <cell r="U360">
            <v>13.341900000000001</v>
          </cell>
          <cell r="V360">
            <v>407.55</v>
          </cell>
          <cell r="W360">
            <v>88.946100000000001</v>
          </cell>
          <cell r="X360">
            <v>3034</v>
          </cell>
          <cell r="Y360">
            <v>2579</v>
          </cell>
          <cell r="Z360">
            <v>2216.5</v>
          </cell>
          <cell r="AA360">
            <v>85.944199999999995</v>
          </cell>
          <cell r="AB360">
            <v>3034</v>
          </cell>
          <cell r="AC360">
            <v>0</v>
          </cell>
        </row>
        <row r="361">
          <cell r="G361" t="str">
            <v>SCHOOL ST</v>
          </cell>
          <cell r="H361">
            <v>186.84</v>
          </cell>
          <cell r="I361">
            <v>31.4</v>
          </cell>
          <cell r="J361">
            <v>0</v>
          </cell>
          <cell r="K361">
            <v>103.92700000000001</v>
          </cell>
          <cell r="L361">
            <v>83.42</v>
          </cell>
          <cell r="M361">
            <v>1226.3599999999999</v>
          </cell>
          <cell r="N361">
            <v>23.335000000000001</v>
          </cell>
          <cell r="O361">
            <v>0</v>
          </cell>
          <cell r="P361">
            <v>0</v>
          </cell>
          <cell r="Q361">
            <v>0</v>
          </cell>
          <cell r="R361">
            <v>0</v>
          </cell>
          <cell r="S361">
            <v>1655.28</v>
          </cell>
          <cell r="T361">
            <v>2977</v>
          </cell>
          <cell r="U361">
            <v>55.6023</v>
          </cell>
          <cell r="V361">
            <v>1190.8</v>
          </cell>
          <cell r="W361">
            <v>139.006</v>
          </cell>
          <cell r="X361">
            <v>3452</v>
          </cell>
          <cell r="Y361">
            <v>2934</v>
          </cell>
          <cell r="Z361">
            <v>1278.72</v>
          </cell>
          <cell r="AA361">
            <v>43.582799999999999</v>
          </cell>
          <cell r="AB361">
            <v>3923</v>
          </cell>
          <cell r="AC361">
            <v>59.2</v>
          </cell>
        </row>
        <row r="362">
          <cell r="G362" t="str">
            <v>SCHOOL ST 3</v>
          </cell>
          <cell r="H362">
            <v>60.88</v>
          </cell>
          <cell r="I362">
            <v>0</v>
          </cell>
          <cell r="J362">
            <v>13</v>
          </cell>
          <cell r="K362">
            <v>27.8</v>
          </cell>
          <cell r="L362">
            <v>0</v>
          </cell>
          <cell r="M362">
            <v>995.58</v>
          </cell>
          <cell r="N362">
            <v>1.2</v>
          </cell>
          <cell r="O362">
            <v>0</v>
          </cell>
          <cell r="P362">
            <v>0</v>
          </cell>
          <cell r="Q362">
            <v>0</v>
          </cell>
          <cell r="R362">
            <v>0</v>
          </cell>
          <cell r="S362">
            <v>1098.46</v>
          </cell>
          <cell r="T362">
            <v>4954</v>
          </cell>
          <cell r="U362">
            <v>22.173200000000001</v>
          </cell>
          <cell r="V362">
            <v>1981.6</v>
          </cell>
          <cell r="W362">
            <v>55.433</v>
          </cell>
          <cell r="X362">
            <v>5183</v>
          </cell>
          <cell r="Y362">
            <v>4405</v>
          </cell>
          <cell r="Z362">
            <v>3306.54</v>
          </cell>
          <cell r="AA362">
            <v>75.063299999999998</v>
          </cell>
          <cell r="AB362">
            <v>5183</v>
          </cell>
          <cell r="AC362">
            <v>0</v>
          </cell>
        </row>
        <row r="363">
          <cell r="G363" t="str">
            <v>SHAFTER</v>
          </cell>
          <cell r="H363">
            <v>133.19999999999999</v>
          </cell>
          <cell r="I363">
            <v>0</v>
          </cell>
          <cell r="J363">
            <v>200</v>
          </cell>
          <cell r="K363">
            <v>0</v>
          </cell>
          <cell r="L363">
            <v>0</v>
          </cell>
          <cell r="M363">
            <v>288.94</v>
          </cell>
          <cell r="N363">
            <v>0</v>
          </cell>
          <cell r="O363">
            <v>0</v>
          </cell>
          <cell r="P363">
            <v>0</v>
          </cell>
          <cell r="Q363">
            <v>0</v>
          </cell>
          <cell r="R363">
            <v>0</v>
          </cell>
          <cell r="S363">
            <v>622.14</v>
          </cell>
          <cell r="T363">
            <v>2412</v>
          </cell>
          <cell r="U363">
            <v>25.793500000000002</v>
          </cell>
          <cell r="V363">
            <v>361.8</v>
          </cell>
          <cell r="W363">
            <v>171.95699999999999</v>
          </cell>
          <cell r="X363">
            <v>3086</v>
          </cell>
          <cell r="Y363">
            <v>2623</v>
          </cell>
          <cell r="Z363">
            <v>2000.86</v>
          </cell>
          <cell r="AA363">
            <v>76.281400000000005</v>
          </cell>
          <cell r="AB363">
            <v>3086</v>
          </cell>
          <cell r="AC363">
            <v>0</v>
          </cell>
        </row>
        <row r="364">
          <cell r="G364" t="str">
            <v>SHERATON 1</v>
          </cell>
          <cell r="H364">
            <v>0</v>
          </cell>
          <cell r="I364">
            <v>0</v>
          </cell>
          <cell r="J364">
            <v>0</v>
          </cell>
          <cell r="K364">
            <v>0</v>
          </cell>
          <cell r="L364">
            <v>0</v>
          </cell>
          <cell r="M364">
            <v>0</v>
          </cell>
          <cell r="N364">
            <v>0</v>
          </cell>
          <cell r="O364">
            <v>0</v>
          </cell>
          <cell r="P364">
            <v>0</v>
          </cell>
          <cell r="Q364">
            <v>0</v>
          </cell>
          <cell r="R364">
            <v>0</v>
          </cell>
          <cell r="S364">
            <v>0</v>
          </cell>
          <cell r="T364">
            <v>1348</v>
          </cell>
          <cell r="U364">
            <v>0</v>
          </cell>
          <cell r="V364">
            <v>539.20000000000005</v>
          </cell>
          <cell r="W364">
            <v>0</v>
          </cell>
          <cell r="X364">
            <v>1536</v>
          </cell>
          <cell r="Y364">
            <v>1305</v>
          </cell>
          <cell r="Z364">
            <v>1305</v>
          </cell>
          <cell r="AA364">
            <v>100</v>
          </cell>
          <cell r="AB364">
            <v>1536</v>
          </cell>
        </row>
        <row r="365">
          <cell r="G365" t="str">
            <v>SHERATON 2</v>
          </cell>
          <cell r="H365">
            <v>0</v>
          </cell>
          <cell r="I365">
            <v>0</v>
          </cell>
          <cell r="J365">
            <v>0</v>
          </cell>
          <cell r="K365">
            <v>0</v>
          </cell>
          <cell r="L365">
            <v>0</v>
          </cell>
          <cell r="M365">
            <v>31.2</v>
          </cell>
          <cell r="N365">
            <v>0</v>
          </cell>
          <cell r="O365">
            <v>0</v>
          </cell>
          <cell r="P365">
            <v>0</v>
          </cell>
          <cell r="Q365">
            <v>0</v>
          </cell>
          <cell r="R365">
            <v>0</v>
          </cell>
          <cell r="S365">
            <v>31.2</v>
          </cell>
          <cell r="T365">
            <v>5715</v>
          </cell>
          <cell r="U365">
            <v>0.54593000000000003</v>
          </cell>
          <cell r="V365">
            <v>2286</v>
          </cell>
          <cell r="W365">
            <v>1.36483</v>
          </cell>
          <cell r="X365">
            <v>4551</v>
          </cell>
          <cell r="Y365">
            <v>3868</v>
          </cell>
          <cell r="Z365">
            <v>3836.8</v>
          </cell>
          <cell r="AA365">
            <v>99.193399999999997</v>
          </cell>
          <cell r="AB365">
            <v>5006</v>
          </cell>
          <cell r="AC365">
            <v>0</v>
          </cell>
        </row>
        <row r="366">
          <cell r="G366" t="str">
            <v>SHOPPING CTR</v>
          </cell>
          <cell r="H366">
            <v>0</v>
          </cell>
          <cell r="I366">
            <v>0</v>
          </cell>
          <cell r="J366">
            <v>0</v>
          </cell>
          <cell r="K366">
            <v>0</v>
          </cell>
          <cell r="L366">
            <v>0</v>
          </cell>
          <cell r="M366">
            <v>153</v>
          </cell>
          <cell r="N366">
            <v>0</v>
          </cell>
          <cell r="O366">
            <v>0</v>
          </cell>
          <cell r="P366">
            <v>1224</v>
          </cell>
          <cell r="Q366">
            <v>0</v>
          </cell>
          <cell r="R366">
            <v>0</v>
          </cell>
          <cell r="S366">
            <v>1377</v>
          </cell>
          <cell r="T366">
            <v>2367</v>
          </cell>
          <cell r="U366">
            <v>58.174900000000001</v>
          </cell>
          <cell r="V366">
            <v>946.8</v>
          </cell>
          <cell r="W366">
            <v>145.43700000000001</v>
          </cell>
          <cell r="X366">
            <v>4165</v>
          </cell>
          <cell r="Y366">
            <v>3540</v>
          </cell>
          <cell r="Z366">
            <v>2163</v>
          </cell>
          <cell r="AA366">
            <v>61.101700000000001</v>
          </cell>
          <cell r="AB366">
            <v>5261</v>
          </cell>
          <cell r="AC366">
            <v>0</v>
          </cell>
        </row>
        <row r="367">
          <cell r="G367" t="str">
            <v>SOUTH RAMP 1</v>
          </cell>
          <cell r="H367">
            <v>60</v>
          </cell>
          <cell r="I367">
            <v>0</v>
          </cell>
          <cell r="J367">
            <v>153</v>
          </cell>
          <cell r="K367">
            <v>0</v>
          </cell>
          <cell r="L367">
            <v>202</v>
          </cell>
          <cell r="M367">
            <v>196.39</v>
          </cell>
          <cell r="N367">
            <v>0</v>
          </cell>
          <cell r="O367">
            <v>0</v>
          </cell>
          <cell r="P367">
            <v>475</v>
          </cell>
          <cell r="Q367">
            <v>0</v>
          </cell>
          <cell r="R367">
            <v>0</v>
          </cell>
          <cell r="S367">
            <v>1086.3900000000001</v>
          </cell>
          <cell r="T367">
            <v>2707</v>
          </cell>
          <cell r="U367">
            <v>40.132599999999996</v>
          </cell>
          <cell r="V367">
            <v>1082.8</v>
          </cell>
          <cell r="W367">
            <v>100.33199999999999</v>
          </cell>
          <cell r="X367">
            <v>3765</v>
          </cell>
          <cell r="Y367">
            <v>3200</v>
          </cell>
          <cell r="Z367">
            <v>2113.61</v>
          </cell>
          <cell r="AA367">
            <v>66.050299999999993</v>
          </cell>
          <cell r="AB367">
            <v>3765</v>
          </cell>
          <cell r="AC367">
            <v>106</v>
          </cell>
        </row>
        <row r="368">
          <cell r="G368" t="str">
            <v>ST LOUIS</v>
          </cell>
          <cell r="H368">
            <v>141.63</v>
          </cell>
          <cell r="I368">
            <v>22.8</v>
          </cell>
          <cell r="J368">
            <v>0</v>
          </cell>
          <cell r="K368">
            <v>204.57</v>
          </cell>
          <cell r="L368">
            <v>86.29</v>
          </cell>
          <cell r="M368">
            <v>1100.6400000000001</v>
          </cell>
          <cell r="N368">
            <v>70.03</v>
          </cell>
          <cell r="O368">
            <v>0</v>
          </cell>
          <cell r="P368">
            <v>756.45</v>
          </cell>
          <cell r="Q368">
            <v>0</v>
          </cell>
          <cell r="R368">
            <v>0</v>
          </cell>
          <cell r="S368">
            <v>2382.41</v>
          </cell>
          <cell r="T368">
            <v>3986</v>
          </cell>
          <cell r="U368">
            <v>59.769500000000001</v>
          </cell>
          <cell r="V368">
            <v>1594.4</v>
          </cell>
          <cell r="W368">
            <v>149.42400000000001</v>
          </cell>
          <cell r="X368">
            <v>2853</v>
          </cell>
          <cell r="Y368">
            <v>2425</v>
          </cell>
          <cell r="Z368">
            <v>42.589799999999997</v>
          </cell>
          <cell r="AA368">
            <v>1.7562800000000001</v>
          </cell>
          <cell r="AB368">
            <v>6231</v>
          </cell>
          <cell r="AC368">
            <v>51.6</v>
          </cell>
        </row>
        <row r="369">
          <cell r="G369" t="str">
            <v>ST LOUIS HTS</v>
          </cell>
          <cell r="H369">
            <v>16.59</v>
          </cell>
          <cell r="I369">
            <v>0</v>
          </cell>
          <cell r="J369">
            <v>0</v>
          </cell>
          <cell r="K369">
            <v>37.32</v>
          </cell>
          <cell r="L369">
            <v>38.840000000000003</v>
          </cell>
          <cell r="M369">
            <v>65.81</v>
          </cell>
          <cell r="N369">
            <v>9.35</v>
          </cell>
          <cell r="O369">
            <v>0</v>
          </cell>
          <cell r="P369">
            <v>0</v>
          </cell>
          <cell r="Q369">
            <v>0</v>
          </cell>
          <cell r="R369">
            <v>0</v>
          </cell>
          <cell r="S369">
            <v>167.91</v>
          </cell>
          <cell r="T369">
            <v>98</v>
          </cell>
          <cell r="U369">
            <v>171.33699999999999</v>
          </cell>
          <cell r="V369">
            <v>52</v>
          </cell>
          <cell r="W369">
            <v>322.904</v>
          </cell>
          <cell r="X369">
            <v>337</v>
          </cell>
          <cell r="Y369">
            <v>287</v>
          </cell>
          <cell r="Z369">
            <v>119.09</v>
          </cell>
          <cell r="AA369">
            <v>41.494799999999998</v>
          </cell>
          <cell r="AB369">
            <v>337</v>
          </cell>
          <cell r="AC369">
            <v>22.6</v>
          </cell>
        </row>
        <row r="370">
          <cell r="G370" t="str">
            <v>THURSTON</v>
          </cell>
          <cell r="H370">
            <v>94.1</v>
          </cell>
          <cell r="I370">
            <v>0</v>
          </cell>
          <cell r="J370">
            <v>0</v>
          </cell>
          <cell r="K370">
            <v>25.074999999999999</v>
          </cell>
          <cell r="L370">
            <v>0</v>
          </cell>
          <cell r="M370">
            <v>574.49</v>
          </cell>
          <cell r="N370">
            <v>0</v>
          </cell>
          <cell r="O370">
            <v>0</v>
          </cell>
          <cell r="P370">
            <v>126</v>
          </cell>
          <cell r="Q370">
            <v>0</v>
          </cell>
          <cell r="R370">
            <v>0</v>
          </cell>
          <cell r="S370">
            <v>819.66499999999996</v>
          </cell>
          <cell r="T370">
            <v>3358</v>
          </cell>
          <cell r="U370">
            <v>24.409300000000002</v>
          </cell>
          <cell r="V370">
            <v>1343.2</v>
          </cell>
          <cell r="W370">
            <v>61.023299999999999</v>
          </cell>
          <cell r="X370">
            <v>5558</v>
          </cell>
          <cell r="Y370">
            <v>4724</v>
          </cell>
          <cell r="Z370">
            <v>3904.33</v>
          </cell>
          <cell r="AA370">
            <v>82.648899999999998</v>
          </cell>
          <cell r="AB370">
            <v>4669</v>
          </cell>
          <cell r="AC370">
            <v>0</v>
          </cell>
        </row>
        <row r="371">
          <cell r="G371" t="str">
            <v>TOWN</v>
          </cell>
          <cell r="H371">
            <v>0</v>
          </cell>
          <cell r="I371">
            <v>0</v>
          </cell>
          <cell r="J371">
            <v>0</v>
          </cell>
          <cell r="K371">
            <v>0</v>
          </cell>
          <cell r="L371">
            <v>0</v>
          </cell>
          <cell r="M371">
            <v>0</v>
          </cell>
          <cell r="N371">
            <v>0</v>
          </cell>
          <cell r="O371">
            <v>0</v>
          </cell>
          <cell r="P371">
            <v>0</v>
          </cell>
          <cell r="Q371">
            <v>0</v>
          </cell>
          <cell r="R371">
            <v>0</v>
          </cell>
          <cell r="S371">
            <v>0</v>
          </cell>
          <cell r="T371">
            <v>223</v>
          </cell>
          <cell r="U371">
            <v>0</v>
          </cell>
          <cell r="V371">
            <v>89.2</v>
          </cell>
          <cell r="W371">
            <v>0</v>
          </cell>
          <cell r="X371">
            <v>144</v>
          </cell>
          <cell r="Y371">
            <v>123</v>
          </cell>
          <cell r="Z371">
            <v>123</v>
          </cell>
          <cell r="AA371">
            <v>100</v>
          </cell>
          <cell r="AB371">
            <v>144</v>
          </cell>
        </row>
        <row r="372">
          <cell r="G372" t="str">
            <v>UALENA</v>
          </cell>
          <cell r="H372">
            <v>100</v>
          </cell>
          <cell r="I372">
            <v>0</v>
          </cell>
          <cell r="J372">
            <v>0</v>
          </cell>
          <cell r="K372">
            <v>0</v>
          </cell>
          <cell r="L372">
            <v>0</v>
          </cell>
          <cell r="M372">
            <v>0</v>
          </cell>
          <cell r="N372">
            <v>0</v>
          </cell>
          <cell r="O372">
            <v>0</v>
          </cell>
          <cell r="P372">
            <v>1001.39</v>
          </cell>
          <cell r="Q372">
            <v>0</v>
          </cell>
          <cell r="R372">
            <v>0</v>
          </cell>
          <cell r="S372">
            <v>1101.3900000000001</v>
          </cell>
          <cell r="T372">
            <v>4786</v>
          </cell>
          <cell r="U372">
            <v>23.012799999999999</v>
          </cell>
          <cell r="V372">
            <v>717.9</v>
          </cell>
          <cell r="W372">
            <v>153.41800000000001</v>
          </cell>
          <cell r="X372">
            <v>5228</v>
          </cell>
          <cell r="Y372">
            <v>4444</v>
          </cell>
          <cell r="Z372">
            <v>3342.61</v>
          </cell>
          <cell r="AA372">
            <v>75.216200000000001</v>
          </cell>
          <cell r="AB372">
            <v>5228</v>
          </cell>
          <cell r="AC372">
            <v>0</v>
          </cell>
        </row>
        <row r="373">
          <cell r="G373" t="str">
            <v>UPLANDS</v>
          </cell>
          <cell r="H373">
            <v>101.47</v>
          </cell>
          <cell r="I373">
            <v>32.5</v>
          </cell>
          <cell r="J373">
            <v>0</v>
          </cell>
          <cell r="K373">
            <v>166.14</v>
          </cell>
          <cell r="L373">
            <v>0</v>
          </cell>
          <cell r="M373">
            <v>784.03</v>
          </cell>
          <cell r="N373">
            <v>27.52</v>
          </cell>
          <cell r="O373">
            <v>0</v>
          </cell>
          <cell r="P373">
            <v>10</v>
          </cell>
          <cell r="Q373">
            <v>0</v>
          </cell>
          <cell r="R373">
            <v>0</v>
          </cell>
          <cell r="S373">
            <v>1121.6600000000001</v>
          </cell>
          <cell r="T373">
            <v>1121</v>
          </cell>
          <cell r="U373">
            <v>100.059</v>
          </cell>
          <cell r="V373">
            <v>197</v>
          </cell>
          <cell r="W373">
            <v>569.37099999999998</v>
          </cell>
          <cell r="X373">
            <v>1379</v>
          </cell>
          <cell r="Y373">
            <v>1172</v>
          </cell>
          <cell r="Z373">
            <v>50.34</v>
          </cell>
          <cell r="AA373">
            <v>4.2952199999999996</v>
          </cell>
          <cell r="AB373">
            <v>1410</v>
          </cell>
          <cell r="AC373">
            <v>0</v>
          </cell>
        </row>
        <row r="374">
          <cell r="G374" t="str">
            <v>UWAPO 1</v>
          </cell>
          <cell r="H374">
            <v>565.25</v>
          </cell>
          <cell r="I374">
            <v>178.84</v>
          </cell>
          <cell r="J374">
            <v>0</v>
          </cell>
          <cell r="K374">
            <v>781.82399999999996</v>
          </cell>
          <cell r="L374">
            <v>145.01</v>
          </cell>
          <cell r="M374">
            <v>2822.24</v>
          </cell>
          <cell r="N374">
            <v>156.851</v>
          </cell>
          <cell r="O374">
            <v>0</v>
          </cell>
          <cell r="P374">
            <v>0</v>
          </cell>
          <cell r="Q374">
            <v>0</v>
          </cell>
          <cell r="R374">
            <v>0</v>
          </cell>
          <cell r="S374">
            <v>4650.0200000000004</v>
          </cell>
          <cell r="T374">
            <v>4753</v>
          </cell>
          <cell r="U374">
            <v>97.833299999999994</v>
          </cell>
          <cell r="V374">
            <v>714</v>
          </cell>
          <cell r="W374">
            <v>651.26300000000003</v>
          </cell>
          <cell r="X374">
            <v>5433</v>
          </cell>
          <cell r="Y374">
            <v>4618</v>
          </cell>
          <cell r="Z374">
            <v>-32.015099999999997</v>
          </cell>
          <cell r="AA374">
            <v>-0.693268</v>
          </cell>
          <cell r="AB374">
            <v>5433</v>
          </cell>
          <cell r="AC374">
            <v>110.8</v>
          </cell>
        </row>
        <row r="375">
          <cell r="G375" t="str">
            <v>UWAPO 2</v>
          </cell>
          <cell r="H375">
            <v>146.44</v>
          </cell>
          <cell r="I375">
            <v>90.76</v>
          </cell>
          <cell r="J375">
            <v>0</v>
          </cell>
          <cell r="K375">
            <v>245.13</v>
          </cell>
          <cell r="L375">
            <v>50.48</v>
          </cell>
          <cell r="M375">
            <v>919.16</v>
          </cell>
          <cell r="N375">
            <v>67.436000000000007</v>
          </cell>
          <cell r="O375">
            <v>0</v>
          </cell>
          <cell r="P375">
            <v>0</v>
          </cell>
          <cell r="Q375">
            <v>0</v>
          </cell>
          <cell r="R375">
            <v>0</v>
          </cell>
          <cell r="S375">
            <v>1519.41</v>
          </cell>
          <cell r="T375">
            <v>1080</v>
          </cell>
          <cell r="U375">
            <v>140.68600000000001</v>
          </cell>
          <cell r="V375">
            <v>271</v>
          </cell>
          <cell r="W375">
            <v>560.66600000000005</v>
          </cell>
          <cell r="X375">
            <v>1637</v>
          </cell>
          <cell r="Y375">
            <v>1391</v>
          </cell>
          <cell r="Z375">
            <v>-128.40600000000001</v>
          </cell>
          <cell r="AA375">
            <v>-9.2311999999999994</v>
          </cell>
          <cell r="AB375">
            <v>1637</v>
          </cell>
          <cell r="AC375">
            <v>35.200000000000003</v>
          </cell>
        </row>
        <row r="376">
          <cell r="G376" t="str">
            <v>UWAPO 3</v>
          </cell>
          <cell r="H376">
            <v>406.23</v>
          </cell>
          <cell r="I376">
            <v>275.27</v>
          </cell>
          <cell r="J376">
            <v>0</v>
          </cell>
          <cell r="K376">
            <v>515.29100000000005</v>
          </cell>
          <cell r="L376">
            <v>82.17</v>
          </cell>
          <cell r="M376">
            <v>3077.83</v>
          </cell>
          <cell r="N376">
            <v>147.5</v>
          </cell>
          <cell r="O376">
            <v>0</v>
          </cell>
          <cell r="P376">
            <v>0</v>
          </cell>
          <cell r="Q376">
            <v>0</v>
          </cell>
          <cell r="R376">
            <v>0</v>
          </cell>
          <cell r="S376">
            <v>4504.29</v>
          </cell>
          <cell r="T376">
            <v>4046</v>
          </cell>
          <cell r="U376">
            <v>111.327</v>
          </cell>
          <cell r="V376">
            <v>1317</v>
          </cell>
          <cell r="W376">
            <v>342.01100000000002</v>
          </cell>
          <cell r="X376">
            <v>5881</v>
          </cell>
          <cell r="Y376">
            <v>4999</v>
          </cell>
          <cell r="Z376">
            <v>494.709</v>
          </cell>
          <cell r="AA376">
            <v>9.8961600000000001</v>
          </cell>
          <cell r="AB376">
            <v>5881</v>
          </cell>
          <cell r="AC376">
            <v>56.6</v>
          </cell>
        </row>
        <row r="377">
          <cell r="G377" t="str">
            <v>UWAPO 4</v>
          </cell>
          <cell r="H377">
            <v>0</v>
          </cell>
          <cell r="I377">
            <v>0</v>
          </cell>
          <cell r="J377">
            <v>0</v>
          </cell>
          <cell r="K377">
            <v>0</v>
          </cell>
          <cell r="L377">
            <v>0</v>
          </cell>
          <cell r="M377">
            <v>40.520000000000003</v>
          </cell>
          <cell r="N377">
            <v>0</v>
          </cell>
          <cell r="O377">
            <v>0</v>
          </cell>
          <cell r="P377">
            <v>18</v>
          </cell>
          <cell r="Q377">
            <v>0</v>
          </cell>
          <cell r="R377">
            <v>0</v>
          </cell>
          <cell r="S377">
            <v>58.52</v>
          </cell>
          <cell r="T377">
            <v>1113</v>
          </cell>
          <cell r="U377">
            <v>5.25786</v>
          </cell>
          <cell r="V377">
            <v>445.2</v>
          </cell>
          <cell r="W377">
            <v>13.1447</v>
          </cell>
          <cell r="X377">
            <v>924</v>
          </cell>
          <cell r="Y377">
            <v>785</v>
          </cell>
          <cell r="Z377">
            <v>726.48</v>
          </cell>
          <cell r="AA377">
            <v>92.545199999999994</v>
          </cell>
          <cell r="AB377">
            <v>924</v>
          </cell>
          <cell r="AC377">
            <v>0</v>
          </cell>
        </row>
        <row r="378">
          <cell r="G378" t="str">
            <v>WAHIAWA HTS</v>
          </cell>
          <cell r="H378">
            <v>320.06</v>
          </cell>
          <cell r="I378">
            <v>154.535</v>
          </cell>
          <cell r="J378">
            <v>0</v>
          </cell>
          <cell r="K378">
            <v>346.39</v>
          </cell>
          <cell r="L378">
            <v>105.36</v>
          </cell>
          <cell r="M378">
            <v>2321.89</v>
          </cell>
          <cell r="N378">
            <v>34.020000000000003</v>
          </cell>
          <cell r="O378">
            <v>0</v>
          </cell>
          <cell r="P378">
            <v>0</v>
          </cell>
          <cell r="Q378">
            <v>0</v>
          </cell>
          <cell r="R378">
            <v>0</v>
          </cell>
          <cell r="S378">
            <v>3282.25</v>
          </cell>
          <cell r="T378">
            <v>5724</v>
          </cell>
          <cell r="U378">
            <v>57.341999999999999</v>
          </cell>
          <cell r="V378">
            <v>2289.6</v>
          </cell>
          <cell r="W378">
            <v>143.35499999999999</v>
          </cell>
          <cell r="X378">
            <v>4206</v>
          </cell>
          <cell r="Y378">
            <v>3575</v>
          </cell>
          <cell r="Z378">
            <v>292.745</v>
          </cell>
          <cell r="AA378">
            <v>8.1886700000000001</v>
          </cell>
          <cell r="AB378">
            <v>6219</v>
          </cell>
          <cell r="AC378">
            <v>76.8</v>
          </cell>
        </row>
        <row r="379">
          <cell r="G379" t="str">
            <v>WAHIAWA PROPER</v>
          </cell>
          <cell r="H379">
            <v>130.72999999999999</v>
          </cell>
          <cell r="I379">
            <v>89.57</v>
          </cell>
          <cell r="J379">
            <v>0</v>
          </cell>
          <cell r="K379">
            <v>93.567999999999998</v>
          </cell>
          <cell r="L379">
            <v>71.599999999999994</v>
          </cell>
          <cell r="M379">
            <v>757.99</v>
          </cell>
          <cell r="N379">
            <v>38.79</v>
          </cell>
          <cell r="O379">
            <v>0</v>
          </cell>
          <cell r="P379">
            <v>90</v>
          </cell>
          <cell r="Q379">
            <v>0</v>
          </cell>
          <cell r="R379">
            <v>0</v>
          </cell>
          <cell r="S379">
            <v>1272.25</v>
          </cell>
          <cell r="T379">
            <v>4012</v>
          </cell>
          <cell r="U379">
            <v>31.711099999999998</v>
          </cell>
          <cell r="V379">
            <v>1604.8</v>
          </cell>
          <cell r="W379">
            <v>79.277699999999996</v>
          </cell>
          <cell r="X379">
            <v>5964</v>
          </cell>
          <cell r="Y379">
            <v>5069</v>
          </cell>
          <cell r="Z379">
            <v>3796.75</v>
          </cell>
          <cell r="AA379">
            <v>74.901399999999995</v>
          </cell>
          <cell r="AB379">
            <v>5964</v>
          </cell>
          <cell r="AC379">
            <v>55.4</v>
          </cell>
        </row>
        <row r="380">
          <cell r="G380" t="str">
            <v>WAHIAWA-MIKILUA</v>
          </cell>
          <cell r="H380">
            <v>0</v>
          </cell>
          <cell r="I380">
            <v>0</v>
          </cell>
          <cell r="J380">
            <v>0</v>
          </cell>
          <cell r="K380">
            <v>0</v>
          </cell>
          <cell r="L380">
            <v>0</v>
          </cell>
          <cell r="M380">
            <v>0</v>
          </cell>
          <cell r="N380">
            <v>0</v>
          </cell>
          <cell r="O380">
            <v>0</v>
          </cell>
          <cell r="P380">
            <v>14614.6</v>
          </cell>
          <cell r="Q380">
            <v>0</v>
          </cell>
          <cell r="R380">
            <v>0</v>
          </cell>
          <cell r="S380">
            <v>14614.6</v>
          </cell>
          <cell r="U380">
            <v>100000</v>
          </cell>
          <cell r="W380">
            <v>100000</v>
          </cell>
          <cell r="X380">
            <v>0</v>
          </cell>
          <cell r="Y380">
            <v>0</v>
          </cell>
          <cell r="Z380">
            <v>-14614.6</v>
          </cell>
          <cell r="AB380">
            <v>0</v>
          </cell>
          <cell r="AC380">
            <v>0</v>
          </cell>
        </row>
        <row r="381">
          <cell r="G381" t="str">
            <v>WAHIAWA-MILILANI</v>
          </cell>
          <cell r="H381">
            <v>0</v>
          </cell>
          <cell r="I381">
            <v>0</v>
          </cell>
          <cell r="J381">
            <v>0</v>
          </cell>
          <cell r="K381">
            <v>0</v>
          </cell>
          <cell r="L381">
            <v>0</v>
          </cell>
          <cell r="M381">
            <v>0</v>
          </cell>
          <cell r="N381">
            <v>0</v>
          </cell>
          <cell r="O381">
            <v>0</v>
          </cell>
          <cell r="P381">
            <v>0</v>
          </cell>
          <cell r="Q381">
            <v>0</v>
          </cell>
          <cell r="R381">
            <v>0</v>
          </cell>
          <cell r="S381">
            <v>0</v>
          </cell>
          <cell r="U381">
            <v>0</v>
          </cell>
          <cell r="W381">
            <v>0</v>
          </cell>
          <cell r="Z381">
            <v>0</v>
          </cell>
          <cell r="AB381">
            <v>0</v>
          </cell>
        </row>
        <row r="382">
          <cell r="G382" t="str">
            <v>WAHIAWA-WAIALUA 1</v>
          </cell>
          <cell r="H382">
            <v>0</v>
          </cell>
          <cell r="I382">
            <v>0</v>
          </cell>
          <cell r="J382">
            <v>0</v>
          </cell>
          <cell r="K382">
            <v>0</v>
          </cell>
          <cell r="L382">
            <v>0</v>
          </cell>
          <cell r="M382">
            <v>0</v>
          </cell>
          <cell r="N382">
            <v>0</v>
          </cell>
          <cell r="O382">
            <v>0</v>
          </cell>
          <cell r="P382">
            <v>5352.4</v>
          </cell>
          <cell r="Q382">
            <v>0</v>
          </cell>
          <cell r="R382">
            <v>0</v>
          </cell>
          <cell r="S382">
            <v>5352.4</v>
          </cell>
          <cell r="U382">
            <v>100000</v>
          </cell>
          <cell r="W382">
            <v>100000</v>
          </cell>
          <cell r="X382">
            <v>0</v>
          </cell>
          <cell r="Y382">
            <v>0</v>
          </cell>
          <cell r="Z382">
            <v>-5352.4</v>
          </cell>
          <cell r="AB382">
            <v>0</v>
          </cell>
          <cell r="AC382">
            <v>0</v>
          </cell>
        </row>
        <row r="383">
          <cell r="G383" t="str">
            <v>WAHIAWA-WAIMANO</v>
          </cell>
          <cell r="H383">
            <v>0</v>
          </cell>
          <cell r="I383">
            <v>0</v>
          </cell>
          <cell r="J383">
            <v>0</v>
          </cell>
          <cell r="K383">
            <v>0</v>
          </cell>
          <cell r="L383">
            <v>0</v>
          </cell>
          <cell r="M383">
            <v>0</v>
          </cell>
          <cell r="N383">
            <v>0</v>
          </cell>
          <cell r="O383">
            <v>0</v>
          </cell>
          <cell r="P383">
            <v>0</v>
          </cell>
          <cell r="Q383">
            <v>0</v>
          </cell>
          <cell r="R383">
            <v>0</v>
          </cell>
          <cell r="S383">
            <v>0</v>
          </cell>
          <cell r="U383">
            <v>0</v>
          </cell>
          <cell r="W383">
            <v>0</v>
          </cell>
          <cell r="X383">
            <v>0</v>
          </cell>
          <cell r="Y383">
            <v>0</v>
          </cell>
          <cell r="Z383">
            <v>0</v>
          </cell>
          <cell r="AB383">
            <v>0</v>
          </cell>
        </row>
        <row r="384">
          <cell r="G384" t="str">
            <v>WAI-WILHELMINA</v>
          </cell>
          <cell r="H384">
            <v>198.94</v>
          </cell>
          <cell r="I384">
            <v>114.947</v>
          </cell>
          <cell r="J384">
            <v>0</v>
          </cell>
          <cell r="K384">
            <v>266.08999999999997</v>
          </cell>
          <cell r="L384">
            <v>26.6</v>
          </cell>
          <cell r="M384">
            <v>804.09</v>
          </cell>
          <cell r="N384">
            <v>66.510000000000005</v>
          </cell>
          <cell r="O384">
            <v>0</v>
          </cell>
          <cell r="P384">
            <v>0</v>
          </cell>
          <cell r="Q384">
            <v>0</v>
          </cell>
          <cell r="R384">
            <v>0</v>
          </cell>
          <cell r="S384">
            <v>1477.18</v>
          </cell>
          <cell r="T384">
            <v>981</v>
          </cell>
          <cell r="U384">
            <v>150.57900000000001</v>
          </cell>
          <cell r="V384">
            <v>179</v>
          </cell>
          <cell r="W384">
            <v>825.23900000000003</v>
          </cell>
          <cell r="X384">
            <v>1376</v>
          </cell>
          <cell r="Y384">
            <v>1170</v>
          </cell>
          <cell r="Z384">
            <v>-307.17700000000002</v>
          </cell>
          <cell r="AA384">
            <v>-26.2544</v>
          </cell>
          <cell r="AB384">
            <v>1782</v>
          </cell>
          <cell r="AC384">
            <v>24</v>
          </cell>
        </row>
        <row r="385">
          <cell r="G385" t="str">
            <v>WAIAKAMILO 1</v>
          </cell>
          <cell r="H385">
            <v>0</v>
          </cell>
          <cell r="I385">
            <v>0</v>
          </cell>
          <cell r="J385">
            <v>0</v>
          </cell>
          <cell r="K385">
            <v>13.99</v>
          </cell>
          <cell r="L385">
            <v>0</v>
          </cell>
          <cell r="M385">
            <v>461.05</v>
          </cell>
          <cell r="N385">
            <v>0</v>
          </cell>
          <cell r="O385">
            <v>0</v>
          </cell>
          <cell r="P385">
            <v>0</v>
          </cell>
          <cell r="Q385">
            <v>0</v>
          </cell>
          <cell r="R385">
            <v>0</v>
          </cell>
          <cell r="S385">
            <v>475.04</v>
          </cell>
          <cell r="T385">
            <v>2000</v>
          </cell>
          <cell r="U385">
            <v>23.751999999999999</v>
          </cell>
          <cell r="V385">
            <v>800</v>
          </cell>
          <cell r="W385">
            <v>59.38</v>
          </cell>
          <cell r="X385">
            <v>2530</v>
          </cell>
          <cell r="Y385">
            <v>2151</v>
          </cell>
          <cell r="Z385">
            <v>1675.96</v>
          </cell>
          <cell r="AA385">
            <v>77.915400000000005</v>
          </cell>
          <cell r="AB385">
            <v>2530</v>
          </cell>
          <cell r="AC385">
            <v>0</v>
          </cell>
        </row>
        <row r="386">
          <cell r="G386" t="str">
            <v>WAIAKAMILO 2</v>
          </cell>
          <cell r="H386">
            <v>0</v>
          </cell>
          <cell r="I386">
            <v>0</v>
          </cell>
          <cell r="J386">
            <v>0</v>
          </cell>
          <cell r="K386">
            <v>0</v>
          </cell>
          <cell r="L386">
            <v>0</v>
          </cell>
          <cell r="M386">
            <v>662.88</v>
          </cell>
          <cell r="N386">
            <v>0</v>
          </cell>
          <cell r="O386">
            <v>0</v>
          </cell>
          <cell r="P386">
            <v>0</v>
          </cell>
          <cell r="Q386">
            <v>0</v>
          </cell>
          <cell r="R386">
            <v>0</v>
          </cell>
          <cell r="S386">
            <v>662.88</v>
          </cell>
          <cell r="T386">
            <v>2954</v>
          </cell>
          <cell r="U386">
            <v>22.440100000000001</v>
          </cell>
          <cell r="V386">
            <v>1181.5999999999999</v>
          </cell>
          <cell r="W386">
            <v>56.100200000000001</v>
          </cell>
          <cell r="X386">
            <v>5490</v>
          </cell>
          <cell r="Y386">
            <v>4666</v>
          </cell>
          <cell r="Z386">
            <v>4003.12</v>
          </cell>
          <cell r="AA386">
            <v>85.793400000000005</v>
          </cell>
          <cell r="AB386">
            <v>5490</v>
          </cell>
          <cell r="AC386">
            <v>0</v>
          </cell>
        </row>
        <row r="387">
          <cell r="G387" t="str">
            <v>WAIAKAMILO 3</v>
          </cell>
          <cell r="H387">
            <v>206.43</v>
          </cell>
          <cell r="I387">
            <v>0</v>
          </cell>
          <cell r="J387">
            <v>200</v>
          </cell>
          <cell r="K387">
            <v>44.02</v>
          </cell>
          <cell r="L387">
            <v>11.4</v>
          </cell>
          <cell r="M387">
            <v>1104.3900000000001</v>
          </cell>
          <cell r="N387">
            <v>0</v>
          </cell>
          <cell r="O387">
            <v>0</v>
          </cell>
          <cell r="P387">
            <v>500</v>
          </cell>
          <cell r="Q387">
            <v>0</v>
          </cell>
          <cell r="R387">
            <v>0</v>
          </cell>
          <cell r="S387">
            <v>2066.2399999999998</v>
          </cell>
          <cell r="T387">
            <v>4363</v>
          </cell>
          <cell r="U387">
            <v>47.358199999999997</v>
          </cell>
          <cell r="V387">
            <v>1745.2</v>
          </cell>
          <cell r="W387">
            <v>118.396</v>
          </cell>
          <cell r="X387">
            <v>5827</v>
          </cell>
          <cell r="Y387">
            <v>4953</v>
          </cell>
          <cell r="Z387">
            <v>2886.76</v>
          </cell>
          <cell r="AA387">
            <v>58.283099999999997</v>
          </cell>
          <cell r="AB387">
            <v>5827</v>
          </cell>
          <cell r="AC387">
            <v>11.4</v>
          </cell>
        </row>
        <row r="388">
          <cell r="G388" t="str">
            <v>WAIAKAMILO 4</v>
          </cell>
          <cell r="H388">
            <v>117.24</v>
          </cell>
          <cell r="I388">
            <v>16.28</v>
          </cell>
          <cell r="J388">
            <v>15</v>
          </cell>
          <cell r="K388">
            <v>68.849999999999994</v>
          </cell>
          <cell r="L388">
            <v>7.6</v>
          </cell>
          <cell r="M388">
            <v>900.39</v>
          </cell>
          <cell r="N388">
            <v>0</v>
          </cell>
          <cell r="O388">
            <v>0</v>
          </cell>
          <cell r="P388">
            <v>0</v>
          </cell>
          <cell r="Q388">
            <v>0</v>
          </cell>
          <cell r="R388">
            <v>0</v>
          </cell>
          <cell r="S388">
            <v>1125.3599999999999</v>
          </cell>
          <cell r="T388">
            <v>3241</v>
          </cell>
          <cell r="U388">
            <v>34.7226</v>
          </cell>
          <cell r="V388">
            <v>1296.4000000000001</v>
          </cell>
          <cell r="W388">
            <v>86.8065</v>
          </cell>
          <cell r="X388">
            <v>3697</v>
          </cell>
          <cell r="Y388">
            <v>3143</v>
          </cell>
          <cell r="Z388">
            <v>2017.64</v>
          </cell>
          <cell r="AA388">
            <v>64.194699999999997</v>
          </cell>
          <cell r="AB388">
            <v>3697</v>
          </cell>
          <cell r="AC388">
            <v>5</v>
          </cell>
        </row>
        <row r="389">
          <cell r="G389" t="str">
            <v>WAIAKAMILO-IWILEI</v>
          </cell>
          <cell r="H389">
            <v>0</v>
          </cell>
          <cell r="I389">
            <v>0</v>
          </cell>
          <cell r="J389">
            <v>0</v>
          </cell>
          <cell r="K389">
            <v>0</v>
          </cell>
          <cell r="L389">
            <v>0</v>
          </cell>
          <cell r="M389">
            <v>203.57</v>
          </cell>
          <cell r="N389">
            <v>0</v>
          </cell>
          <cell r="O389">
            <v>0</v>
          </cell>
          <cell r="P389">
            <v>131.32</v>
          </cell>
          <cell r="Q389">
            <v>0</v>
          </cell>
          <cell r="R389">
            <v>0</v>
          </cell>
          <cell r="S389">
            <v>334.89</v>
          </cell>
          <cell r="T389">
            <v>693</v>
          </cell>
          <cell r="U389">
            <v>48.3247</v>
          </cell>
          <cell r="V389">
            <v>277.2</v>
          </cell>
          <cell r="W389">
            <v>120.812</v>
          </cell>
          <cell r="X389">
            <v>959</v>
          </cell>
          <cell r="Y389">
            <v>815</v>
          </cell>
          <cell r="Z389">
            <v>480.11</v>
          </cell>
          <cell r="AA389">
            <v>58.909199999999998</v>
          </cell>
          <cell r="AB389">
            <v>959</v>
          </cell>
          <cell r="AC389">
            <v>0</v>
          </cell>
        </row>
        <row r="390">
          <cell r="G390" t="str">
            <v>WAIAKAMILO-KAPALAMA</v>
          </cell>
          <cell r="H390">
            <v>0</v>
          </cell>
          <cell r="I390">
            <v>0</v>
          </cell>
          <cell r="J390">
            <v>0</v>
          </cell>
          <cell r="K390">
            <v>0</v>
          </cell>
          <cell r="L390">
            <v>0</v>
          </cell>
          <cell r="M390">
            <v>1841.11</v>
          </cell>
          <cell r="N390">
            <v>0</v>
          </cell>
          <cell r="O390">
            <v>0</v>
          </cell>
          <cell r="P390">
            <v>250.2</v>
          </cell>
          <cell r="Q390">
            <v>0</v>
          </cell>
          <cell r="R390">
            <v>0</v>
          </cell>
          <cell r="S390">
            <v>2091.31</v>
          </cell>
          <cell r="T390">
            <v>5961</v>
          </cell>
          <cell r="U390">
            <v>35.083199999999998</v>
          </cell>
          <cell r="V390">
            <v>2384.4</v>
          </cell>
          <cell r="W390">
            <v>87.707999999999998</v>
          </cell>
          <cell r="X390">
            <v>9020</v>
          </cell>
          <cell r="Y390">
            <v>7667</v>
          </cell>
          <cell r="Z390">
            <v>5575.69</v>
          </cell>
          <cell r="AA390">
            <v>72.723200000000006</v>
          </cell>
          <cell r="AB390">
            <v>9020</v>
          </cell>
          <cell r="AC390">
            <v>0</v>
          </cell>
        </row>
        <row r="391">
          <cell r="G391" t="str">
            <v>WAIALAE NUI</v>
          </cell>
          <cell r="H391">
            <v>218.69</v>
          </cell>
          <cell r="I391">
            <v>73.5</v>
          </cell>
          <cell r="J391">
            <v>0</v>
          </cell>
          <cell r="K391">
            <v>351.33300000000003</v>
          </cell>
          <cell r="L391">
            <v>0</v>
          </cell>
          <cell r="M391">
            <v>1348.77</v>
          </cell>
          <cell r="N391">
            <v>31.486000000000001</v>
          </cell>
          <cell r="O391">
            <v>0</v>
          </cell>
          <cell r="P391">
            <v>0</v>
          </cell>
          <cell r="Q391">
            <v>0</v>
          </cell>
          <cell r="R391">
            <v>0</v>
          </cell>
          <cell r="S391">
            <v>2023.78</v>
          </cell>
          <cell r="T391">
            <v>3755</v>
          </cell>
          <cell r="U391">
            <v>53.895600000000002</v>
          </cell>
          <cell r="V391">
            <v>1502</v>
          </cell>
          <cell r="W391">
            <v>134.739</v>
          </cell>
          <cell r="X391">
            <v>3646</v>
          </cell>
          <cell r="Y391">
            <v>3099</v>
          </cell>
          <cell r="Z391">
            <v>1075.22</v>
          </cell>
          <cell r="AA391">
            <v>34.695700000000002</v>
          </cell>
          <cell r="AB391">
            <v>3646</v>
          </cell>
          <cell r="AC391">
            <v>0</v>
          </cell>
        </row>
        <row r="392">
          <cell r="G392" t="str">
            <v>WAIALAE SC</v>
          </cell>
          <cell r="H392">
            <v>0</v>
          </cell>
          <cell r="I392">
            <v>0</v>
          </cell>
          <cell r="J392">
            <v>0</v>
          </cell>
          <cell r="K392">
            <v>0</v>
          </cell>
          <cell r="L392">
            <v>0</v>
          </cell>
          <cell r="M392">
            <v>0</v>
          </cell>
          <cell r="N392">
            <v>0</v>
          </cell>
          <cell r="O392">
            <v>0</v>
          </cell>
          <cell r="P392">
            <v>0</v>
          </cell>
          <cell r="Q392">
            <v>0</v>
          </cell>
          <cell r="R392">
            <v>0</v>
          </cell>
          <cell r="S392">
            <v>0</v>
          </cell>
          <cell r="T392">
            <v>472</v>
          </cell>
          <cell r="U392">
            <v>0</v>
          </cell>
          <cell r="V392">
            <v>188.8</v>
          </cell>
          <cell r="W392">
            <v>0</v>
          </cell>
          <cell r="X392">
            <v>746</v>
          </cell>
          <cell r="Y392">
            <v>634</v>
          </cell>
          <cell r="Z392">
            <v>634</v>
          </cell>
          <cell r="AA392">
            <v>100</v>
          </cell>
          <cell r="AB392">
            <v>746</v>
          </cell>
        </row>
        <row r="393">
          <cell r="G393" t="str">
            <v>WAIALUA</v>
          </cell>
          <cell r="H393">
            <v>116.71</v>
          </cell>
          <cell r="I393">
            <v>122.675</v>
          </cell>
          <cell r="J393">
            <v>0</v>
          </cell>
          <cell r="K393">
            <v>201.46600000000001</v>
          </cell>
          <cell r="L393">
            <v>118.8</v>
          </cell>
          <cell r="M393">
            <v>1094.1199999999999</v>
          </cell>
          <cell r="N393">
            <v>44.24</v>
          </cell>
          <cell r="O393">
            <v>0</v>
          </cell>
          <cell r="P393">
            <v>125</v>
          </cell>
          <cell r="Q393">
            <v>0</v>
          </cell>
          <cell r="R393">
            <v>0</v>
          </cell>
          <cell r="S393">
            <v>1823.01</v>
          </cell>
          <cell r="T393">
            <v>3517</v>
          </cell>
          <cell r="U393">
            <v>51.834299999999999</v>
          </cell>
          <cell r="V393">
            <v>1477</v>
          </cell>
          <cell r="W393">
            <v>123.42700000000001</v>
          </cell>
          <cell r="X393">
            <v>1711</v>
          </cell>
          <cell r="Y393">
            <v>1454</v>
          </cell>
          <cell r="Z393">
            <v>-369.01100000000002</v>
          </cell>
          <cell r="AA393">
            <v>-25.379000000000001</v>
          </cell>
          <cell r="AB393">
            <v>4006</v>
          </cell>
          <cell r="AC393">
            <v>95.8</v>
          </cell>
        </row>
        <row r="394">
          <cell r="G394" t="str">
            <v>WAIAU-MILILANI</v>
          </cell>
          <cell r="H394">
            <v>0</v>
          </cell>
          <cell r="I394">
            <v>0</v>
          </cell>
          <cell r="J394">
            <v>0</v>
          </cell>
          <cell r="K394">
            <v>0</v>
          </cell>
          <cell r="L394">
            <v>0</v>
          </cell>
          <cell r="M394">
            <v>0</v>
          </cell>
          <cell r="N394">
            <v>0</v>
          </cell>
          <cell r="O394">
            <v>0</v>
          </cell>
          <cell r="P394">
            <v>0</v>
          </cell>
          <cell r="Q394">
            <v>0</v>
          </cell>
          <cell r="R394">
            <v>0</v>
          </cell>
          <cell r="S394">
            <v>0</v>
          </cell>
          <cell r="U394">
            <v>0</v>
          </cell>
          <cell r="W394">
            <v>0</v>
          </cell>
          <cell r="Z394">
            <v>0</v>
          </cell>
          <cell r="AB394">
            <v>0</v>
          </cell>
        </row>
        <row r="395">
          <cell r="G395" t="str">
            <v>WAIAWA 1</v>
          </cell>
          <cell r="H395">
            <v>250.53</v>
          </cell>
          <cell r="I395">
            <v>61.832000000000001</v>
          </cell>
          <cell r="J395">
            <v>30</v>
          </cell>
          <cell r="K395">
            <v>415.471</v>
          </cell>
          <cell r="L395">
            <v>105.4</v>
          </cell>
          <cell r="M395">
            <v>1945.74</v>
          </cell>
          <cell r="N395">
            <v>90.83</v>
          </cell>
          <cell r="O395">
            <v>0</v>
          </cell>
          <cell r="P395">
            <v>1583.92</v>
          </cell>
          <cell r="Q395">
            <v>0</v>
          </cell>
          <cell r="R395">
            <v>0</v>
          </cell>
          <cell r="S395">
            <v>4483.72</v>
          </cell>
          <cell r="T395">
            <v>4228</v>
          </cell>
          <cell r="U395">
            <v>106.048</v>
          </cell>
          <cell r="V395">
            <v>1938</v>
          </cell>
          <cell r="W395">
            <v>231.358</v>
          </cell>
          <cell r="X395">
            <v>6447</v>
          </cell>
          <cell r="Y395">
            <v>5480</v>
          </cell>
          <cell r="Z395">
            <v>996.27700000000004</v>
          </cell>
          <cell r="AA395">
            <v>18.180199999999999</v>
          </cell>
          <cell r="AB395">
            <v>6447</v>
          </cell>
          <cell r="AC395">
            <v>80.599999999999994</v>
          </cell>
        </row>
        <row r="396">
          <cell r="G396" t="str">
            <v>WAIAWA 2</v>
          </cell>
          <cell r="H396">
            <v>97.25</v>
          </cell>
          <cell r="I396">
            <v>0</v>
          </cell>
          <cell r="J396">
            <v>364</v>
          </cell>
          <cell r="K396">
            <v>0</v>
          </cell>
          <cell r="L396">
            <v>0</v>
          </cell>
          <cell r="M396">
            <v>308.35000000000002</v>
          </cell>
          <cell r="N396">
            <v>0</v>
          </cell>
          <cell r="O396">
            <v>0</v>
          </cell>
          <cell r="P396">
            <v>2065.6999999999998</v>
          </cell>
          <cell r="Q396">
            <v>0</v>
          </cell>
          <cell r="R396">
            <v>0</v>
          </cell>
          <cell r="S396">
            <v>2835.3</v>
          </cell>
          <cell r="T396">
            <v>2816</v>
          </cell>
          <cell r="U396">
            <v>100.685</v>
          </cell>
          <cell r="V396">
            <v>1779</v>
          </cell>
          <cell r="W396">
            <v>159.376</v>
          </cell>
          <cell r="X396">
            <v>9144</v>
          </cell>
          <cell r="Y396">
            <v>7772</v>
          </cell>
          <cell r="Z396">
            <v>4936.7</v>
          </cell>
          <cell r="AA396">
            <v>63.518999999999998</v>
          </cell>
          <cell r="AB396">
            <v>9144</v>
          </cell>
          <cell r="AC396">
            <v>0</v>
          </cell>
        </row>
        <row r="397">
          <cell r="G397" t="str">
            <v>WAIAWA 3</v>
          </cell>
          <cell r="H397">
            <v>0</v>
          </cell>
          <cell r="I397">
            <v>0</v>
          </cell>
          <cell r="J397">
            <v>0</v>
          </cell>
          <cell r="K397">
            <v>0</v>
          </cell>
          <cell r="L397">
            <v>0</v>
          </cell>
          <cell r="M397">
            <v>100</v>
          </cell>
          <cell r="N397">
            <v>0</v>
          </cell>
          <cell r="O397">
            <v>0</v>
          </cell>
          <cell r="P397">
            <v>4406</v>
          </cell>
          <cell r="Q397">
            <v>0</v>
          </cell>
          <cell r="R397">
            <v>0</v>
          </cell>
          <cell r="S397">
            <v>4506</v>
          </cell>
          <cell r="T397">
            <v>7205</v>
          </cell>
          <cell r="U397">
            <v>62.539900000000003</v>
          </cell>
          <cell r="V397">
            <v>3177</v>
          </cell>
          <cell r="W397">
            <v>141.83199999999999</v>
          </cell>
          <cell r="X397">
            <v>7605</v>
          </cell>
          <cell r="Y397">
            <v>6464</v>
          </cell>
          <cell r="Z397">
            <v>1958</v>
          </cell>
          <cell r="AA397">
            <v>30.290800000000001</v>
          </cell>
          <cell r="AB397">
            <v>9447</v>
          </cell>
          <cell r="AC397">
            <v>0</v>
          </cell>
        </row>
        <row r="398">
          <cell r="G398" t="str">
            <v>WAIAWA 4</v>
          </cell>
          <cell r="H398">
            <v>114.47</v>
          </cell>
          <cell r="I398">
            <v>13.1</v>
          </cell>
          <cell r="J398">
            <v>150</v>
          </cell>
          <cell r="K398">
            <v>131.54499999999999</v>
          </cell>
          <cell r="L398">
            <v>38.799999999999997</v>
          </cell>
          <cell r="M398">
            <v>1312.23</v>
          </cell>
          <cell r="N398">
            <v>86.81</v>
          </cell>
          <cell r="O398">
            <v>0</v>
          </cell>
          <cell r="P398">
            <v>0</v>
          </cell>
          <cell r="Q398">
            <v>0</v>
          </cell>
          <cell r="R398">
            <v>0</v>
          </cell>
          <cell r="S398">
            <v>1846.95</v>
          </cell>
          <cell r="T398">
            <v>3088</v>
          </cell>
          <cell r="U398">
            <v>59.810699999999997</v>
          </cell>
          <cell r="V398">
            <v>1235.2</v>
          </cell>
          <cell r="W398">
            <v>149.52699999999999</v>
          </cell>
          <cell r="X398">
            <v>4257</v>
          </cell>
          <cell r="Y398">
            <v>3619</v>
          </cell>
          <cell r="Z398">
            <v>1772.05</v>
          </cell>
          <cell r="AA398">
            <v>48.965000000000003</v>
          </cell>
          <cell r="AB398">
            <v>4257</v>
          </cell>
          <cell r="AC398">
            <v>30.2</v>
          </cell>
        </row>
        <row r="399">
          <cell r="G399" t="str">
            <v>WAIHEE 1</v>
          </cell>
          <cell r="H399">
            <v>219.89</v>
          </cell>
          <cell r="I399">
            <v>230.06</v>
          </cell>
          <cell r="J399">
            <v>0</v>
          </cell>
          <cell r="K399">
            <v>215.32499999999999</v>
          </cell>
          <cell r="L399">
            <v>84.86</v>
          </cell>
          <cell r="M399">
            <v>1824.48</v>
          </cell>
          <cell r="N399">
            <v>52.704999999999998</v>
          </cell>
          <cell r="O399">
            <v>0</v>
          </cell>
          <cell r="P399">
            <v>12.6</v>
          </cell>
          <cell r="Q399">
            <v>0</v>
          </cell>
          <cell r="R399">
            <v>0</v>
          </cell>
          <cell r="S399">
            <v>2639.92</v>
          </cell>
          <cell r="T399">
            <v>3817</v>
          </cell>
          <cell r="U399">
            <v>69.162199999999999</v>
          </cell>
          <cell r="V399">
            <v>1585</v>
          </cell>
          <cell r="W399">
            <v>166.55600000000001</v>
          </cell>
          <cell r="X399">
            <v>3804</v>
          </cell>
          <cell r="Y399">
            <v>3233</v>
          </cell>
          <cell r="Z399">
            <v>593.08000000000004</v>
          </cell>
          <cell r="AA399">
            <v>18.3446</v>
          </cell>
          <cell r="AB399">
            <v>5191</v>
          </cell>
          <cell r="AC399">
            <v>50.2</v>
          </cell>
        </row>
        <row r="400">
          <cell r="G400" t="str">
            <v>WAIHEE 2</v>
          </cell>
          <cell r="H400">
            <v>166.65</v>
          </cell>
          <cell r="I400">
            <v>172.78</v>
          </cell>
          <cell r="J400">
            <v>0</v>
          </cell>
          <cell r="K400">
            <v>142.13200000000001</v>
          </cell>
          <cell r="L400">
            <v>19</v>
          </cell>
          <cell r="M400">
            <v>1067.33</v>
          </cell>
          <cell r="N400">
            <v>92.325000000000003</v>
          </cell>
          <cell r="O400">
            <v>0</v>
          </cell>
          <cell r="P400">
            <v>0</v>
          </cell>
          <cell r="Q400">
            <v>0</v>
          </cell>
          <cell r="R400">
            <v>0</v>
          </cell>
          <cell r="S400">
            <v>1660.22</v>
          </cell>
          <cell r="T400">
            <v>1941</v>
          </cell>
          <cell r="U400">
            <v>85.534099999999995</v>
          </cell>
          <cell r="V400">
            <v>821</v>
          </cell>
          <cell r="W400">
            <v>202.21899999999999</v>
          </cell>
          <cell r="X400">
            <v>2101</v>
          </cell>
          <cell r="Y400">
            <v>1786</v>
          </cell>
          <cell r="Z400">
            <v>125.783</v>
          </cell>
          <cell r="AA400">
            <v>7.0427299999999997</v>
          </cell>
          <cell r="AB400">
            <v>3007</v>
          </cell>
          <cell r="AC400">
            <v>19</v>
          </cell>
        </row>
        <row r="401">
          <cell r="G401" t="str">
            <v>WAIHEE 3</v>
          </cell>
          <cell r="H401">
            <v>22.08</v>
          </cell>
          <cell r="I401">
            <v>46.197000000000003</v>
          </cell>
          <cell r="J401">
            <v>0</v>
          </cell>
          <cell r="K401">
            <v>61.36</v>
          </cell>
          <cell r="L401">
            <v>7.6</v>
          </cell>
          <cell r="M401">
            <v>370.37</v>
          </cell>
          <cell r="N401">
            <v>0</v>
          </cell>
          <cell r="O401">
            <v>0</v>
          </cell>
          <cell r="P401">
            <v>0</v>
          </cell>
          <cell r="Q401">
            <v>0</v>
          </cell>
          <cell r="R401">
            <v>0</v>
          </cell>
          <cell r="S401">
            <v>507.60700000000003</v>
          </cell>
          <cell r="T401">
            <v>1209</v>
          </cell>
          <cell r="U401">
            <v>41.985700000000001</v>
          </cell>
          <cell r="V401">
            <v>483.6</v>
          </cell>
          <cell r="W401">
            <v>104.964</v>
          </cell>
          <cell r="X401">
            <v>660</v>
          </cell>
          <cell r="Y401">
            <v>561</v>
          </cell>
          <cell r="Z401">
            <v>53.393000000000001</v>
          </cell>
          <cell r="AA401">
            <v>9.5174699999999994</v>
          </cell>
          <cell r="AB401">
            <v>830</v>
          </cell>
          <cell r="AC401">
            <v>5</v>
          </cell>
        </row>
        <row r="402">
          <cell r="G402" t="str">
            <v>WAIHEE 4</v>
          </cell>
          <cell r="H402">
            <v>295.95999999999998</v>
          </cell>
          <cell r="I402">
            <v>138.54599999999999</v>
          </cell>
          <cell r="J402">
            <v>0</v>
          </cell>
          <cell r="K402">
            <v>502.19900000000001</v>
          </cell>
          <cell r="L402">
            <v>103.69499999999999</v>
          </cell>
          <cell r="M402">
            <v>2125.2199999999998</v>
          </cell>
          <cell r="N402">
            <v>54.37</v>
          </cell>
          <cell r="O402">
            <v>0</v>
          </cell>
          <cell r="P402">
            <v>0</v>
          </cell>
          <cell r="Q402">
            <v>0</v>
          </cell>
          <cell r="R402">
            <v>0</v>
          </cell>
          <cell r="S402">
            <v>3219.99</v>
          </cell>
          <cell r="T402">
            <v>4525</v>
          </cell>
          <cell r="U402">
            <v>71.16</v>
          </cell>
          <cell r="V402">
            <v>1810</v>
          </cell>
          <cell r="W402">
            <v>177.9</v>
          </cell>
          <cell r="X402">
            <v>4189</v>
          </cell>
          <cell r="Y402">
            <v>3560</v>
          </cell>
          <cell r="Z402">
            <v>340.01</v>
          </cell>
          <cell r="AA402">
            <v>9.5508400000000009</v>
          </cell>
          <cell r="AB402">
            <v>6157</v>
          </cell>
          <cell r="AC402">
            <v>69.2</v>
          </cell>
        </row>
        <row r="403">
          <cell r="G403" t="str">
            <v>WAIKELE CTR</v>
          </cell>
          <cell r="H403">
            <v>0</v>
          </cell>
          <cell r="I403">
            <v>0</v>
          </cell>
          <cell r="J403">
            <v>0</v>
          </cell>
          <cell r="K403">
            <v>0</v>
          </cell>
          <cell r="L403">
            <v>0</v>
          </cell>
          <cell r="M403">
            <v>0</v>
          </cell>
          <cell r="N403">
            <v>0</v>
          </cell>
          <cell r="O403">
            <v>0</v>
          </cell>
          <cell r="P403">
            <v>0</v>
          </cell>
          <cell r="Q403">
            <v>0</v>
          </cell>
          <cell r="R403">
            <v>0</v>
          </cell>
          <cell r="S403">
            <v>0</v>
          </cell>
          <cell r="T403">
            <v>2205</v>
          </cell>
          <cell r="U403">
            <v>0</v>
          </cell>
          <cell r="V403">
            <v>882</v>
          </cell>
          <cell r="W403">
            <v>0</v>
          </cell>
          <cell r="X403">
            <v>3133</v>
          </cell>
          <cell r="Y403">
            <v>2663</v>
          </cell>
          <cell r="Z403">
            <v>2663</v>
          </cell>
          <cell r="AA403">
            <v>100</v>
          </cell>
          <cell r="AB403">
            <v>3133</v>
          </cell>
        </row>
        <row r="404">
          <cell r="G404" t="str">
            <v>WAIKIKI 1</v>
          </cell>
          <cell r="H404">
            <v>0</v>
          </cell>
          <cell r="I404">
            <v>0</v>
          </cell>
          <cell r="J404">
            <v>0</v>
          </cell>
          <cell r="K404">
            <v>0</v>
          </cell>
          <cell r="L404">
            <v>0</v>
          </cell>
          <cell r="M404">
            <v>44.34</v>
          </cell>
          <cell r="N404">
            <v>0</v>
          </cell>
          <cell r="O404">
            <v>0</v>
          </cell>
          <cell r="P404">
            <v>0</v>
          </cell>
          <cell r="Q404">
            <v>0</v>
          </cell>
          <cell r="R404">
            <v>0</v>
          </cell>
          <cell r="S404">
            <v>44.34</v>
          </cell>
          <cell r="T404">
            <v>2932</v>
          </cell>
          <cell r="U404">
            <v>1.5122800000000001</v>
          </cell>
          <cell r="V404">
            <v>1172.8</v>
          </cell>
          <cell r="W404">
            <v>3.7806999999999999</v>
          </cell>
          <cell r="X404">
            <v>1844</v>
          </cell>
          <cell r="Y404">
            <v>1567</v>
          </cell>
          <cell r="Z404">
            <v>1522.66</v>
          </cell>
          <cell r="AA404">
            <v>97.170400000000001</v>
          </cell>
          <cell r="AB404">
            <v>2391</v>
          </cell>
          <cell r="AC404">
            <v>0</v>
          </cell>
        </row>
        <row r="405">
          <cell r="G405" t="str">
            <v>WAIKIKI 2</v>
          </cell>
          <cell r="H405">
            <v>0</v>
          </cell>
          <cell r="I405">
            <v>0</v>
          </cell>
          <cell r="J405">
            <v>0</v>
          </cell>
          <cell r="K405">
            <v>0</v>
          </cell>
          <cell r="L405">
            <v>0</v>
          </cell>
          <cell r="M405">
            <v>0</v>
          </cell>
          <cell r="N405">
            <v>0</v>
          </cell>
          <cell r="O405">
            <v>0</v>
          </cell>
          <cell r="P405">
            <v>0</v>
          </cell>
          <cell r="Q405">
            <v>0</v>
          </cell>
          <cell r="R405">
            <v>0</v>
          </cell>
          <cell r="S405">
            <v>0</v>
          </cell>
          <cell r="T405">
            <v>846</v>
          </cell>
          <cell r="U405">
            <v>0</v>
          </cell>
          <cell r="V405">
            <v>338.4</v>
          </cell>
          <cell r="W405">
            <v>0</v>
          </cell>
          <cell r="X405">
            <v>6144</v>
          </cell>
          <cell r="Y405">
            <v>5222</v>
          </cell>
          <cell r="Z405">
            <v>5222</v>
          </cell>
          <cell r="AA405">
            <v>100</v>
          </cell>
          <cell r="AB405">
            <v>7969</v>
          </cell>
        </row>
        <row r="406">
          <cell r="G406" t="str">
            <v>WAIKIKI 3</v>
          </cell>
          <cell r="H406">
            <v>0</v>
          </cell>
          <cell r="I406">
            <v>0</v>
          </cell>
          <cell r="J406">
            <v>0</v>
          </cell>
          <cell r="K406">
            <v>0</v>
          </cell>
          <cell r="L406">
            <v>0</v>
          </cell>
          <cell r="M406">
            <v>23.96</v>
          </cell>
          <cell r="N406">
            <v>0</v>
          </cell>
          <cell r="O406">
            <v>0</v>
          </cell>
          <cell r="P406">
            <v>72</v>
          </cell>
          <cell r="Q406">
            <v>0</v>
          </cell>
          <cell r="R406">
            <v>0</v>
          </cell>
          <cell r="S406">
            <v>95.96</v>
          </cell>
          <cell r="T406">
            <v>4410</v>
          </cell>
          <cell r="U406">
            <v>2.1759599999999999</v>
          </cell>
          <cell r="V406">
            <v>1764</v>
          </cell>
          <cell r="W406">
            <v>5.4399100000000002</v>
          </cell>
          <cell r="X406">
            <v>6603</v>
          </cell>
          <cell r="Y406">
            <v>5612</v>
          </cell>
          <cell r="Z406">
            <v>5516.04</v>
          </cell>
          <cell r="AA406">
            <v>98.290099999999995</v>
          </cell>
          <cell r="AB406">
            <v>6602</v>
          </cell>
          <cell r="AC406">
            <v>0</v>
          </cell>
        </row>
        <row r="407">
          <cell r="G407" t="str">
            <v>WAIKIKI 4</v>
          </cell>
          <cell r="H407">
            <v>0</v>
          </cell>
          <cell r="I407">
            <v>0</v>
          </cell>
          <cell r="J407">
            <v>0</v>
          </cell>
          <cell r="K407">
            <v>0</v>
          </cell>
          <cell r="L407">
            <v>0</v>
          </cell>
          <cell r="M407">
            <v>21.42</v>
          </cell>
          <cell r="N407">
            <v>0</v>
          </cell>
          <cell r="O407">
            <v>0</v>
          </cell>
          <cell r="P407">
            <v>91</v>
          </cell>
          <cell r="Q407">
            <v>0</v>
          </cell>
          <cell r="R407">
            <v>0</v>
          </cell>
          <cell r="S407">
            <v>112.42</v>
          </cell>
          <cell r="T407">
            <v>2757</v>
          </cell>
          <cell r="U407">
            <v>4.0776199999999996</v>
          </cell>
          <cell r="V407">
            <v>1102.8</v>
          </cell>
          <cell r="W407">
            <v>10.194000000000001</v>
          </cell>
          <cell r="X407">
            <v>6104</v>
          </cell>
          <cell r="Y407">
            <v>5188</v>
          </cell>
          <cell r="Z407">
            <v>5075.58</v>
          </cell>
          <cell r="AA407">
            <v>97.833100000000002</v>
          </cell>
          <cell r="AB407">
            <v>6104</v>
          </cell>
          <cell r="AC407">
            <v>0</v>
          </cell>
        </row>
        <row r="408">
          <cell r="G408" t="str">
            <v>WAIKIKI 5</v>
          </cell>
          <cell r="H408">
            <v>12.2</v>
          </cell>
          <cell r="I408">
            <v>0</v>
          </cell>
          <cell r="J408">
            <v>0</v>
          </cell>
          <cell r="K408">
            <v>0</v>
          </cell>
          <cell r="L408">
            <v>0</v>
          </cell>
          <cell r="M408">
            <v>46</v>
          </cell>
          <cell r="N408">
            <v>0</v>
          </cell>
          <cell r="O408">
            <v>0</v>
          </cell>
          <cell r="P408">
            <v>0</v>
          </cell>
          <cell r="Q408">
            <v>0</v>
          </cell>
          <cell r="R408">
            <v>0</v>
          </cell>
          <cell r="S408">
            <v>58.2</v>
          </cell>
          <cell r="T408">
            <v>2941</v>
          </cell>
          <cell r="U408">
            <v>1.97892</v>
          </cell>
          <cell r="V408">
            <v>1176.4000000000001</v>
          </cell>
          <cell r="W408">
            <v>4.9473000000000003</v>
          </cell>
          <cell r="X408">
            <v>3888</v>
          </cell>
          <cell r="Y408">
            <v>3304</v>
          </cell>
          <cell r="Z408">
            <v>3245.8</v>
          </cell>
          <cell r="AA408">
            <v>98.238500000000002</v>
          </cell>
          <cell r="AB408">
            <v>3888</v>
          </cell>
          <cell r="AC408">
            <v>0</v>
          </cell>
        </row>
        <row r="409">
          <cell r="G409" t="str">
            <v>WAIKIKI 6</v>
          </cell>
          <cell r="H409">
            <v>0</v>
          </cell>
          <cell r="I409">
            <v>0</v>
          </cell>
          <cell r="J409">
            <v>0</v>
          </cell>
          <cell r="K409">
            <v>0</v>
          </cell>
          <cell r="L409">
            <v>0</v>
          </cell>
          <cell r="M409">
            <v>0</v>
          </cell>
          <cell r="N409">
            <v>0</v>
          </cell>
          <cell r="O409">
            <v>0</v>
          </cell>
          <cell r="P409">
            <v>0</v>
          </cell>
          <cell r="Q409">
            <v>0</v>
          </cell>
          <cell r="R409">
            <v>0</v>
          </cell>
          <cell r="S409">
            <v>0</v>
          </cell>
          <cell r="T409">
            <v>6516</v>
          </cell>
          <cell r="U409">
            <v>0</v>
          </cell>
          <cell r="V409">
            <v>2606.4</v>
          </cell>
          <cell r="W409">
            <v>0</v>
          </cell>
          <cell r="X409">
            <v>4256</v>
          </cell>
          <cell r="Y409">
            <v>3618</v>
          </cell>
          <cell r="Z409">
            <v>3618</v>
          </cell>
          <cell r="AA409">
            <v>100</v>
          </cell>
          <cell r="AB409">
            <v>4256</v>
          </cell>
        </row>
        <row r="410">
          <cell r="G410" t="str">
            <v>WAILANI</v>
          </cell>
          <cell r="H410">
            <v>134.94999999999999</v>
          </cell>
          <cell r="I410">
            <v>57.8</v>
          </cell>
          <cell r="J410">
            <v>0</v>
          </cell>
          <cell r="K410">
            <v>37.35</v>
          </cell>
          <cell r="L410">
            <v>75.430000000000007</v>
          </cell>
          <cell r="M410">
            <v>531.87</v>
          </cell>
          <cell r="N410">
            <v>14.85</v>
          </cell>
          <cell r="O410">
            <v>0</v>
          </cell>
          <cell r="P410">
            <v>0</v>
          </cell>
          <cell r="Q410">
            <v>0</v>
          </cell>
          <cell r="R410">
            <v>0</v>
          </cell>
          <cell r="S410">
            <v>852.25</v>
          </cell>
          <cell r="T410">
            <v>3212</v>
          </cell>
          <cell r="U410">
            <v>26.533300000000001</v>
          </cell>
          <cell r="V410">
            <v>1284.8</v>
          </cell>
          <cell r="W410">
            <v>66.333299999999994</v>
          </cell>
          <cell r="X410">
            <v>2982</v>
          </cell>
          <cell r="Y410">
            <v>2535</v>
          </cell>
          <cell r="Z410">
            <v>1682.75</v>
          </cell>
          <cell r="AA410">
            <v>66.380700000000004</v>
          </cell>
          <cell r="AB410">
            <v>2982</v>
          </cell>
          <cell r="AC410">
            <v>47.8</v>
          </cell>
        </row>
        <row r="411">
          <cell r="G411" t="str">
            <v>WAILUPE</v>
          </cell>
          <cell r="H411">
            <v>589.09</v>
          </cell>
          <cell r="I411">
            <v>310.41000000000003</v>
          </cell>
          <cell r="J411">
            <v>0</v>
          </cell>
          <cell r="K411">
            <v>952.44500000000005</v>
          </cell>
          <cell r="L411">
            <v>54.69</v>
          </cell>
          <cell r="M411">
            <v>3671.98</v>
          </cell>
          <cell r="N411">
            <v>305.56400000000002</v>
          </cell>
          <cell r="O411">
            <v>0</v>
          </cell>
          <cell r="P411">
            <v>0</v>
          </cell>
          <cell r="Q411">
            <v>0</v>
          </cell>
          <cell r="R411">
            <v>0</v>
          </cell>
          <cell r="S411">
            <v>5884.18</v>
          </cell>
          <cell r="T411">
            <v>5095</v>
          </cell>
          <cell r="U411">
            <v>115.489</v>
          </cell>
          <cell r="V411">
            <v>2190</v>
          </cell>
          <cell r="W411">
            <v>268.68400000000003</v>
          </cell>
          <cell r="X411">
            <v>6579</v>
          </cell>
          <cell r="Y411">
            <v>5592</v>
          </cell>
          <cell r="Z411">
            <v>-292.17899999999997</v>
          </cell>
          <cell r="AA411">
            <v>-5.2249499999999998</v>
          </cell>
          <cell r="AB411">
            <v>6744</v>
          </cell>
          <cell r="AC411">
            <v>32.6</v>
          </cell>
        </row>
        <row r="412">
          <cell r="G412" t="str">
            <v>WAIMALU 1</v>
          </cell>
          <cell r="H412">
            <v>74.56</v>
          </cell>
          <cell r="I412">
            <v>45.57</v>
          </cell>
          <cell r="J412">
            <v>0</v>
          </cell>
          <cell r="K412">
            <v>96.61</v>
          </cell>
          <cell r="L412">
            <v>17.600000000000001</v>
          </cell>
          <cell r="M412">
            <v>951.77</v>
          </cell>
          <cell r="N412">
            <v>6.68</v>
          </cell>
          <cell r="O412">
            <v>0</v>
          </cell>
          <cell r="P412">
            <v>2121.5</v>
          </cell>
          <cell r="Q412">
            <v>0</v>
          </cell>
          <cell r="R412">
            <v>0</v>
          </cell>
          <cell r="S412">
            <v>3314.29</v>
          </cell>
          <cell r="T412">
            <v>3968</v>
          </cell>
          <cell r="U412">
            <v>83.525499999999994</v>
          </cell>
          <cell r="V412">
            <v>1587.2</v>
          </cell>
          <cell r="W412">
            <v>208.81399999999999</v>
          </cell>
          <cell r="X412">
            <v>6268</v>
          </cell>
          <cell r="Y412">
            <v>5328</v>
          </cell>
          <cell r="Z412">
            <v>2013.71</v>
          </cell>
          <cell r="AA412">
            <v>37.794899999999998</v>
          </cell>
          <cell r="AB412">
            <v>6268</v>
          </cell>
          <cell r="AC412">
            <v>10</v>
          </cell>
        </row>
        <row r="413">
          <cell r="G413" t="str">
            <v>WAIMALU 2</v>
          </cell>
          <cell r="H413">
            <v>307.02999999999997</v>
          </cell>
          <cell r="I413">
            <v>128.19999999999999</v>
          </cell>
          <cell r="J413">
            <v>0</v>
          </cell>
          <cell r="K413">
            <v>136.83799999999999</v>
          </cell>
          <cell r="L413">
            <v>17.600000000000001</v>
          </cell>
          <cell r="M413">
            <v>1602.27</v>
          </cell>
          <cell r="N413">
            <v>64.55</v>
          </cell>
          <cell r="O413">
            <v>0</v>
          </cell>
          <cell r="P413">
            <v>0</v>
          </cell>
          <cell r="Q413">
            <v>0</v>
          </cell>
          <cell r="R413">
            <v>0</v>
          </cell>
          <cell r="S413">
            <v>2256.4899999999998</v>
          </cell>
          <cell r="T413">
            <v>4067</v>
          </cell>
          <cell r="U413">
            <v>55.482900000000001</v>
          </cell>
          <cell r="V413">
            <v>1626.8</v>
          </cell>
          <cell r="W413">
            <v>138.70699999999999</v>
          </cell>
          <cell r="X413">
            <v>4994</v>
          </cell>
          <cell r="Y413">
            <v>4245</v>
          </cell>
          <cell r="Z413">
            <v>1988.51</v>
          </cell>
          <cell r="AA413">
            <v>46.843600000000002</v>
          </cell>
          <cell r="AB413">
            <v>4994</v>
          </cell>
          <cell r="AC413">
            <v>10</v>
          </cell>
        </row>
        <row r="414">
          <cell r="G414" t="str">
            <v>WAIMALU 3</v>
          </cell>
          <cell r="H414">
            <v>316.87</v>
          </cell>
          <cell r="I414">
            <v>106.74</v>
          </cell>
          <cell r="J414">
            <v>0</v>
          </cell>
          <cell r="K414">
            <v>719.17100000000005</v>
          </cell>
          <cell r="L414">
            <v>54.79</v>
          </cell>
          <cell r="M414">
            <v>3654.51</v>
          </cell>
          <cell r="N414">
            <v>316.43</v>
          </cell>
          <cell r="O414">
            <v>0</v>
          </cell>
          <cell r="P414">
            <v>0</v>
          </cell>
          <cell r="Q414">
            <v>0</v>
          </cell>
          <cell r="R414">
            <v>0</v>
          </cell>
          <cell r="S414">
            <v>5168.51</v>
          </cell>
          <cell r="T414">
            <v>4246</v>
          </cell>
          <cell r="U414">
            <v>121.727</v>
          </cell>
          <cell r="V414">
            <v>435</v>
          </cell>
          <cell r="W414">
            <v>1188.1600000000001</v>
          </cell>
          <cell r="X414">
            <v>5984</v>
          </cell>
          <cell r="Y414">
            <v>5086</v>
          </cell>
          <cell r="Z414">
            <v>-82.511200000000002</v>
          </cell>
          <cell r="AA414">
            <v>-1.62232</v>
          </cell>
          <cell r="AB414">
            <v>5984</v>
          </cell>
          <cell r="AC414">
            <v>32.6</v>
          </cell>
        </row>
        <row r="415">
          <cell r="G415" t="str">
            <v>WAIMALU 4</v>
          </cell>
          <cell r="H415">
            <v>351.01</v>
          </cell>
          <cell r="I415">
            <v>58.643000000000001</v>
          </cell>
          <cell r="J415">
            <v>0</v>
          </cell>
          <cell r="K415">
            <v>174.03100000000001</v>
          </cell>
          <cell r="L415">
            <v>119.6</v>
          </cell>
          <cell r="M415">
            <v>1350.2</v>
          </cell>
          <cell r="N415">
            <v>39.270000000000003</v>
          </cell>
          <cell r="O415">
            <v>0</v>
          </cell>
          <cell r="P415">
            <v>0</v>
          </cell>
          <cell r="Q415">
            <v>0</v>
          </cell>
          <cell r="R415">
            <v>0</v>
          </cell>
          <cell r="S415">
            <v>2092.75</v>
          </cell>
          <cell r="T415">
            <v>3632</v>
          </cell>
          <cell r="U415">
            <v>57.619900000000001</v>
          </cell>
          <cell r="V415">
            <v>1452.8</v>
          </cell>
          <cell r="W415">
            <v>144.05000000000001</v>
          </cell>
          <cell r="X415">
            <v>3523</v>
          </cell>
          <cell r="Y415">
            <v>2995</v>
          </cell>
          <cell r="Z415">
            <v>902.24599999999998</v>
          </cell>
          <cell r="AA415">
            <v>30.1251</v>
          </cell>
          <cell r="AB415">
            <v>3523</v>
          </cell>
          <cell r="AC415">
            <v>84.4</v>
          </cell>
        </row>
        <row r="416">
          <cell r="G416" t="str">
            <v>WAIMANALO</v>
          </cell>
          <cell r="H416">
            <v>183.69</v>
          </cell>
          <cell r="I416">
            <v>48.112000000000002</v>
          </cell>
          <cell r="J416">
            <v>0</v>
          </cell>
          <cell r="K416">
            <v>105.06</v>
          </cell>
          <cell r="L416">
            <v>55.68</v>
          </cell>
          <cell r="M416">
            <v>852.34</v>
          </cell>
          <cell r="N416">
            <v>15.2</v>
          </cell>
          <cell r="O416">
            <v>0</v>
          </cell>
          <cell r="P416">
            <v>0</v>
          </cell>
          <cell r="Q416">
            <v>0</v>
          </cell>
          <cell r="R416">
            <v>0</v>
          </cell>
          <cell r="S416">
            <v>1260.08</v>
          </cell>
          <cell r="T416">
            <v>3364</v>
          </cell>
          <cell r="U416">
            <v>37.457900000000002</v>
          </cell>
          <cell r="V416">
            <v>1345.6</v>
          </cell>
          <cell r="W416">
            <v>93.644599999999997</v>
          </cell>
          <cell r="X416">
            <v>2248</v>
          </cell>
          <cell r="Y416">
            <v>1910</v>
          </cell>
          <cell r="Z416">
            <v>649.91800000000001</v>
          </cell>
          <cell r="AA416">
            <v>34.027099999999997</v>
          </cell>
          <cell r="AB416">
            <v>4162</v>
          </cell>
          <cell r="AC416">
            <v>37.799999999999997</v>
          </cell>
        </row>
        <row r="417">
          <cell r="G417" t="str">
            <v>WAIMANO 5</v>
          </cell>
          <cell r="H417">
            <v>215.7</v>
          </cell>
          <cell r="I417">
            <v>73.989999999999995</v>
          </cell>
          <cell r="J417">
            <v>0</v>
          </cell>
          <cell r="K417">
            <v>214.61500000000001</v>
          </cell>
          <cell r="L417">
            <v>26.2</v>
          </cell>
          <cell r="M417">
            <v>1122.5</v>
          </cell>
          <cell r="N417">
            <v>60.22</v>
          </cell>
          <cell r="O417">
            <v>0</v>
          </cell>
          <cell r="P417">
            <v>9.2799999999999994</v>
          </cell>
          <cell r="Q417">
            <v>0</v>
          </cell>
          <cell r="R417">
            <v>0</v>
          </cell>
          <cell r="S417">
            <v>1722.51</v>
          </cell>
          <cell r="T417">
            <v>1270</v>
          </cell>
          <cell r="U417">
            <v>135.63</v>
          </cell>
          <cell r="V417">
            <v>239</v>
          </cell>
          <cell r="W417">
            <v>720.71299999999997</v>
          </cell>
          <cell r="X417">
            <v>2078</v>
          </cell>
          <cell r="Y417">
            <v>1766</v>
          </cell>
          <cell r="Z417">
            <v>43.494999999999997</v>
          </cell>
          <cell r="AA417">
            <v>2.4629099999999999</v>
          </cell>
          <cell r="AB417">
            <v>2078</v>
          </cell>
          <cell r="AC417">
            <v>20.2</v>
          </cell>
        </row>
        <row r="418">
          <cell r="G418" t="str">
            <v>WAIMANO 6</v>
          </cell>
          <cell r="H418">
            <v>178.81</v>
          </cell>
          <cell r="I418">
            <v>83.2</v>
          </cell>
          <cell r="J418">
            <v>0</v>
          </cell>
          <cell r="K418">
            <v>150.834</v>
          </cell>
          <cell r="L418">
            <v>36.950000000000003</v>
          </cell>
          <cell r="M418">
            <v>1256.3900000000001</v>
          </cell>
          <cell r="N418">
            <v>26.46</v>
          </cell>
          <cell r="O418">
            <v>0</v>
          </cell>
          <cell r="P418">
            <v>0</v>
          </cell>
          <cell r="Q418">
            <v>0</v>
          </cell>
          <cell r="R418">
            <v>0</v>
          </cell>
          <cell r="S418">
            <v>1732.64</v>
          </cell>
          <cell r="T418">
            <v>3934</v>
          </cell>
          <cell r="U418">
            <v>44.0428</v>
          </cell>
          <cell r="V418">
            <v>1573.6</v>
          </cell>
          <cell r="W418">
            <v>110.107</v>
          </cell>
          <cell r="X418">
            <v>4506</v>
          </cell>
          <cell r="Y418">
            <v>3830</v>
          </cell>
          <cell r="Z418">
            <v>2097.36</v>
          </cell>
          <cell r="AA418">
            <v>54.761299999999999</v>
          </cell>
          <cell r="AB418">
            <v>4506</v>
          </cell>
          <cell r="AC418">
            <v>22.6</v>
          </cell>
        </row>
        <row r="419">
          <cell r="G419" t="str">
            <v>WAIMANO HOME RD</v>
          </cell>
          <cell r="H419">
            <v>373.87</v>
          </cell>
          <cell r="I419">
            <v>178.14</v>
          </cell>
          <cell r="J419">
            <v>0</v>
          </cell>
          <cell r="K419">
            <v>642.32799999999997</v>
          </cell>
          <cell r="L419">
            <v>114.04</v>
          </cell>
          <cell r="M419">
            <v>2665.32</v>
          </cell>
          <cell r="N419">
            <v>88.83</v>
          </cell>
          <cell r="O419">
            <v>0</v>
          </cell>
          <cell r="P419">
            <v>0</v>
          </cell>
          <cell r="Q419">
            <v>0</v>
          </cell>
          <cell r="R419">
            <v>0</v>
          </cell>
          <cell r="S419">
            <v>4062.53</v>
          </cell>
          <cell r="T419">
            <v>4309</v>
          </cell>
          <cell r="U419">
            <v>94.280100000000004</v>
          </cell>
          <cell r="V419">
            <v>919</v>
          </cell>
          <cell r="W419">
            <v>442.06</v>
          </cell>
          <cell r="X419">
            <v>5099</v>
          </cell>
          <cell r="Y419">
            <v>4334</v>
          </cell>
          <cell r="Z419">
            <v>271.47199999999998</v>
          </cell>
          <cell r="AA419">
            <v>6.2637700000000001</v>
          </cell>
          <cell r="AB419">
            <v>5099</v>
          </cell>
          <cell r="AC419">
            <v>92</v>
          </cell>
        </row>
        <row r="420">
          <cell r="G420" t="str">
            <v>WAIMEA 1</v>
          </cell>
          <cell r="H420">
            <v>35.630000000000003</v>
          </cell>
          <cell r="I420">
            <v>0</v>
          </cell>
          <cell r="J420">
            <v>0</v>
          </cell>
          <cell r="K420">
            <v>0</v>
          </cell>
          <cell r="L420">
            <v>15.2</v>
          </cell>
          <cell r="M420">
            <v>432.47</v>
          </cell>
          <cell r="N420">
            <v>25</v>
          </cell>
          <cell r="O420">
            <v>0</v>
          </cell>
          <cell r="P420">
            <v>0</v>
          </cell>
          <cell r="Q420">
            <v>0</v>
          </cell>
          <cell r="R420">
            <v>0</v>
          </cell>
          <cell r="S420">
            <v>508.3</v>
          </cell>
          <cell r="T420">
            <v>2097</v>
          </cell>
          <cell r="U420">
            <v>24.2394</v>
          </cell>
          <cell r="V420">
            <v>838.8</v>
          </cell>
          <cell r="W420">
            <v>60.598500000000001</v>
          </cell>
          <cell r="X420">
            <v>788</v>
          </cell>
          <cell r="Y420">
            <v>670</v>
          </cell>
          <cell r="Z420">
            <v>161.69999999999999</v>
          </cell>
          <cell r="AA420">
            <v>24.1343</v>
          </cell>
          <cell r="AB420">
            <v>1586</v>
          </cell>
          <cell r="AC420">
            <v>12.6</v>
          </cell>
        </row>
        <row r="421">
          <cell r="G421" t="str">
            <v>WAIMEA 2</v>
          </cell>
          <cell r="H421">
            <v>207.54</v>
          </cell>
          <cell r="I421">
            <v>214.494</v>
          </cell>
          <cell r="J421">
            <v>497</v>
          </cell>
          <cell r="K421">
            <v>212.67400000000001</v>
          </cell>
          <cell r="L421">
            <v>30.96</v>
          </cell>
          <cell r="M421">
            <v>1199.69</v>
          </cell>
          <cell r="N421">
            <v>22.54</v>
          </cell>
          <cell r="O421">
            <v>0</v>
          </cell>
          <cell r="P421">
            <v>0</v>
          </cell>
          <cell r="Q421">
            <v>0</v>
          </cell>
          <cell r="R421">
            <v>0</v>
          </cell>
          <cell r="S421">
            <v>2384.9</v>
          </cell>
          <cell r="T421">
            <v>3048</v>
          </cell>
          <cell r="U421">
            <v>78.244699999999995</v>
          </cell>
          <cell r="V421">
            <v>1239</v>
          </cell>
          <cell r="W421">
            <v>192.48599999999999</v>
          </cell>
          <cell r="X421">
            <v>3168</v>
          </cell>
          <cell r="Y421">
            <v>2693</v>
          </cell>
          <cell r="Z421">
            <v>308.10199999999998</v>
          </cell>
          <cell r="AA421">
            <v>11.440799999999999</v>
          </cell>
          <cell r="AB421">
            <v>4642</v>
          </cell>
          <cell r="AC421">
            <v>22.6</v>
          </cell>
        </row>
        <row r="422">
          <cell r="G422" t="str">
            <v>WAIOMAO</v>
          </cell>
          <cell r="H422">
            <v>381.86</v>
          </cell>
          <cell r="I422">
            <v>119.31</v>
          </cell>
          <cell r="J422">
            <v>10</v>
          </cell>
          <cell r="K422">
            <v>342.27499999999998</v>
          </cell>
          <cell r="L422">
            <v>49.76</v>
          </cell>
          <cell r="M422">
            <v>2100.2600000000002</v>
          </cell>
          <cell r="N422">
            <v>79.064999999999998</v>
          </cell>
          <cell r="O422">
            <v>0</v>
          </cell>
          <cell r="P422">
            <v>199.8</v>
          </cell>
          <cell r="Q422">
            <v>0</v>
          </cell>
          <cell r="R422">
            <v>0</v>
          </cell>
          <cell r="S422">
            <v>3282.33</v>
          </cell>
          <cell r="T422">
            <v>3551</v>
          </cell>
          <cell r="U422">
            <v>92.433999999999997</v>
          </cell>
          <cell r="V422">
            <v>1420.4</v>
          </cell>
          <cell r="W422">
            <v>231.08500000000001</v>
          </cell>
          <cell r="X422">
            <v>5743</v>
          </cell>
          <cell r="Y422">
            <v>4882</v>
          </cell>
          <cell r="Z422">
            <v>1599.67</v>
          </cell>
          <cell r="AA422">
            <v>32.7667</v>
          </cell>
          <cell r="AB422">
            <v>5743</v>
          </cell>
          <cell r="AC422">
            <v>41.6</v>
          </cell>
        </row>
        <row r="423">
          <cell r="G423" t="str">
            <v>WAIPAHU</v>
          </cell>
          <cell r="H423">
            <v>549.07000000000005</v>
          </cell>
          <cell r="I423">
            <v>451.41</v>
          </cell>
          <cell r="J423">
            <v>0</v>
          </cell>
          <cell r="K423">
            <v>546.15599999999995</v>
          </cell>
          <cell r="L423">
            <v>870.01</v>
          </cell>
          <cell r="M423">
            <v>4401.2700000000004</v>
          </cell>
          <cell r="N423">
            <v>200.691</v>
          </cell>
          <cell r="O423">
            <v>0</v>
          </cell>
          <cell r="P423">
            <v>0</v>
          </cell>
          <cell r="Q423">
            <v>0</v>
          </cell>
          <cell r="R423">
            <v>0</v>
          </cell>
          <cell r="S423">
            <v>7018.61</v>
          </cell>
          <cell r="T423">
            <v>5210</v>
          </cell>
          <cell r="U423">
            <v>134.714</v>
          </cell>
          <cell r="V423">
            <v>2084</v>
          </cell>
          <cell r="W423">
            <v>336.78500000000003</v>
          </cell>
          <cell r="X423">
            <v>8874</v>
          </cell>
          <cell r="Y423">
            <v>7543</v>
          </cell>
          <cell r="Z423">
            <v>524.39300000000003</v>
          </cell>
          <cell r="AA423">
            <v>6.9520499999999998</v>
          </cell>
          <cell r="AB423">
            <v>8874</v>
          </cell>
          <cell r="AC423">
            <v>603.79999999999995</v>
          </cell>
        </row>
        <row r="424">
          <cell r="G424" t="str">
            <v>WAIPIO 1</v>
          </cell>
          <cell r="H424">
            <v>9</v>
          </cell>
          <cell r="I424">
            <v>9</v>
          </cell>
          <cell r="J424">
            <v>28</v>
          </cell>
          <cell r="K424">
            <v>171.376</v>
          </cell>
          <cell r="L424">
            <v>16</v>
          </cell>
          <cell r="M424">
            <v>366.6</v>
          </cell>
          <cell r="N424">
            <v>7.21</v>
          </cell>
          <cell r="O424">
            <v>0</v>
          </cell>
          <cell r="P424">
            <v>612</v>
          </cell>
          <cell r="Q424">
            <v>0</v>
          </cell>
          <cell r="R424">
            <v>0</v>
          </cell>
          <cell r="S424">
            <v>1219.19</v>
          </cell>
          <cell r="T424">
            <v>2778</v>
          </cell>
          <cell r="U424">
            <v>43.8872</v>
          </cell>
          <cell r="V424">
            <v>1111.2</v>
          </cell>
          <cell r="W424">
            <v>109.718</v>
          </cell>
          <cell r="X424">
            <v>4249</v>
          </cell>
          <cell r="Y424">
            <v>3612</v>
          </cell>
          <cell r="Z424">
            <v>2392.81</v>
          </cell>
          <cell r="AA424">
            <v>66.246200000000002</v>
          </cell>
          <cell r="AB424">
            <v>4249</v>
          </cell>
          <cell r="AC424">
            <v>10</v>
          </cell>
        </row>
        <row r="425">
          <cell r="G425" t="str">
            <v>WAIPIO 2</v>
          </cell>
          <cell r="H425">
            <v>5.76</v>
          </cell>
          <cell r="I425">
            <v>16.760000000000002</v>
          </cell>
          <cell r="J425">
            <v>0</v>
          </cell>
          <cell r="K425">
            <v>170.72</v>
          </cell>
          <cell r="L425">
            <v>0</v>
          </cell>
          <cell r="M425">
            <v>655.81</v>
          </cell>
          <cell r="N425">
            <v>10.220000000000001</v>
          </cell>
          <cell r="O425">
            <v>0</v>
          </cell>
          <cell r="P425">
            <v>18</v>
          </cell>
          <cell r="Q425">
            <v>0</v>
          </cell>
          <cell r="R425">
            <v>0</v>
          </cell>
          <cell r="S425">
            <v>877.27</v>
          </cell>
          <cell r="T425">
            <v>2778</v>
          </cell>
          <cell r="U425">
            <v>31.5792</v>
          </cell>
          <cell r="V425">
            <v>1111.2</v>
          </cell>
          <cell r="W425">
            <v>78.947999999999993</v>
          </cell>
          <cell r="X425">
            <v>4040</v>
          </cell>
          <cell r="Y425">
            <v>3434</v>
          </cell>
          <cell r="Z425">
            <v>2556.73</v>
          </cell>
          <cell r="AA425">
            <v>74.453400000000002</v>
          </cell>
          <cell r="AB425">
            <v>4040</v>
          </cell>
          <cell r="AC425">
            <v>0</v>
          </cell>
        </row>
        <row r="426">
          <cell r="G426" t="str">
            <v>WAIWAI</v>
          </cell>
          <cell r="H426">
            <v>77.760000000000005</v>
          </cell>
          <cell r="I426">
            <v>0</v>
          </cell>
          <cell r="J426">
            <v>450</v>
          </cell>
          <cell r="K426">
            <v>0</v>
          </cell>
          <cell r="L426">
            <v>0</v>
          </cell>
          <cell r="M426">
            <v>447.01</v>
          </cell>
          <cell r="N426">
            <v>0</v>
          </cell>
          <cell r="O426">
            <v>0</v>
          </cell>
          <cell r="P426">
            <v>0</v>
          </cell>
          <cell r="Q426">
            <v>0</v>
          </cell>
          <cell r="R426">
            <v>0</v>
          </cell>
          <cell r="S426">
            <v>974.77</v>
          </cell>
          <cell r="T426">
            <v>1805</v>
          </cell>
          <cell r="U426">
            <v>54.003900000000002</v>
          </cell>
          <cell r="V426">
            <v>722</v>
          </cell>
          <cell r="W426">
            <v>135.01</v>
          </cell>
          <cell r="X426">
            <v>2823</v>
          </cell>
          <cell r="Y426">
            <v>2400</v>
          </cell>
          <cell r="Z426">
            <v>1425.23</v>
          </cell>
          <cell r="AA426">
            <v>59.384599999999999</v>
          </cell>
          <cell r="AB426">
            <v>2823</v>
          </cell>
          <cell r="AC426">
            <v>0</v>
          </cell>
        </row>
        <row r="427">
          <cell r="G427" t="str">
            <v>WEST LOCH 1</v>
          </cell>
          <cell r="H427">
            <v>0</v>
          </cell>
          <cell r="I427">
            <v>0</v>
          </cell>
          <cell r="J427">
            <v>0</v>
          </cell>
          <cell r="K427">
            <v>0</v>
          </cell>
          <cell r="L427">
            <v>0</v>
          </cell>
          <cell r="M427">
            <v>0</v>
          </cell>
          <cell r="N427">
            <v>0</v>
          </cell>
          <cell r="O427">
            <v>0</v>
          </cell>
          <cell r="P427">
            <v>0</v>
          </cell>
          <cell r="Q427">
            <v>0</v>
          </cell>
          <cell r="R427">
            <v>0</v>
          </cell>
          <cell r="S427">
            <v>0</v>
          </cell>
          <cell r="U427">
            <v>0</v>
          </cell>
          <cell r="W427">
            <v>0</v>
          </cell>
          <cell r="X427">
            <v>0</v>
          </cell>
          <cell r="Y427">
            <v>0</v>
          </cell>
          <cell r="Z427">
            <v>0</v>
          </cell>
          <cell r="AB427">
            <v>0</v>
          </cell>
        </row>
        <row r="428">
          <cell r="G428" t="str">
            <v>WEST LOCH 1</v>
          </cell>
          <cell r="H428">
            <v>0</v>
          </cell>
          <cell r="I428">
            <v>0</v>
          </cell>
          <cell r="J428">
            <v>0</v>
          </cell>
          <cell r="K428">
            <v>0</v>
          </cell>
          <cell r="L428">
            <v>0</v>
          </cell>
          <cell r="M428">
            <v>0</v>
          </cell>
          <cell r="N428">
            <v>0</v>
          </cell>
          <cell r="O428">
            <v>0</v>
          </cell>
          <cell r="P428">
            <v>0</v>
          </cell>
          <cell r="Q428">
            <v>0</v>
          </cell>
          <cell r="R428">
            <v>0</v>
          </cell>
          <cell r="S428">
            <v>0</v>
          </cell>
          <cell r="T428">
            <v>3174</v>
          </cell>
          <cell r="U428">
            <v>0</v>
          </cell>
          <cell r="V428">
            <v>0</v>
          </cell>
          <cell r="X428">
            <v>0</v>
          </cell>
          <cell r="Y428">
            <v>0</v>
          </cell>
          <cell r="Z428">
            <v>0</v>
          </cell>
          <cell r="AB428">
            <v>0</v>
          </cell>
        </row>
        <row r="429">
          <cell r="G429" t="str">
            <v>WHEELER 1</v>
          </cell>
          <cell r="H429">
            <v>0</v>
          </cell>
          <cell r="I429">
            <v>0</v>
          </cell>
          <cell r="J429">
            <v>0</v>
          </cell>
          <cell r="K429">
            <v>0</v>
          </cell>
          <cell r="L429">
            <v>0</v>
          </cell>
          <cell r="M429">
            <v>0</v>
          </cell>
          <cell r="N429">
            <v>0</v>
          </cell>
          <cell r="O429">
            <v>0</v>
          </cell>
          <cell r="P429">
            <v>5207.03</v>
          </cell>
          <cell r="Q429">
            <v>0</v>
          </cell>
          <cell r="R429">
            <v>0</v>
          </cell>
          <cell r="S429">
            <v>5207.03</v>
          </cell>
          <cell r="U429">
            <v>100000</v>
          </cell>
          <cell r="W429">
            <v>100000</v>
          </cell>
          <cell r="Z429">
            <v>-5207.03</v>
          </cell>
          <cell r="AB429">
            <v>0</v>
          </cell>
          <cell r="AC429">
            <v>0</v>
          </cell>
        </row>
        <row r="430">
          <cell r="G430" t="str">
            <v>WHEELER 2</v>
          </cell>
          <cell r="H430">
            <v>0</v>
          </cell>
          <cell r="I430">
            <v>0</v>
          </cell>
          <cell r="J430">
            <v>0</v>
          </cell>
          <cell r="K430">
            <v>0</v>
          </cell>
          <cell r="L430">
            <v>0</v>
          </cell>
          <cell r="M430">
            <v>0</v>
          </cell>
          <cell r="N430">
            <v>0</v>
          </cell>
          <cell r="O430">
            <v>0</v>
          </cell>
          <cell r="P430">
            <v>0</v>
          </cell>
          <cell r="Q430">
            <v>0</v>
          </cell>
          <cell r="R430">
            <v>0</v>
          </cell>
          <cell r="S430">
            <v>0</v>
          </cell>
          <cell r="U430">
            <v>0</v>
          </cell>
          <cell r="W430">
            <v>0</v>
          </cell>
          <cell r="Z430">
            <v>0</v>
          </cell>
          <cell r="AB430">
            <v>0</v>
          </cell>
        </row>
        <row r="431">
          <cell r="G431" t="str">
            <v>WHITMORE</v>
          </cell>
          <cell r="H431">
            <v>0</v>
          </cell>
          <cell r="I431">
            <v>0</v>
          </cell>
          <cell r="J431">
            <v>0</v>
          </cell>
          <cell r="K431">
            <v>0</v>
          </cell>
          <cell r="L431">
            <v>0</v>
          </cell>
          <cell r="M431">
            <v>32.9</v>
          </cell>
          <cell r="N431">
            <v>1.89</v>
          </cell>
          <cell r="O431">
            <v>0</v>
          </cell>
          <cell r="P431">
            <v>0</v>
          </cell>
          <cell r="Q431">
            <v>0</v>
          </cell>
          <cell r="R431">
            <v>0</v>
          </cell>
          <cell r="S431">
            <v>34.79</v>
          </cell>
          <cell r="T431">
            <v>166</v>
          </cell>
          <cell r="U431">
            <v>20.957799999999999</v>
          </cell>
          <cell r="V431">
            <v>66.400000000000006</v>
          </cell>
          <cell r="W431">
            <v>52.394599999999997</v>
          </cell>
          <cell r="X431">
            <v>308</v>
          </cell>
          <cell r="Y431">
            <v>262</v>
          </cell>
          <cell r="Z431">
            <v>227.21</v>
          </cell>
          <cell r="AA431">
            <v>86.721400000000003</v>
          </cell>
          <cell r="AB431">
            <v>308</v>
          </cell>
          <cell r="AC431">
            <v>0</v>
          </cell>
        </row>
        <row r="432">
          <cell r="G432" t="str">
            <v>WHITMORE 1</v>
          </cell>
          <cell r="H432">
            <v>0</v>
          </cell>
          <cell r="I432">
            <v>0</v>
          </cell>
          <cell r="J432">
            <v>0</v>
          </cell>
          <cell r="K432">
            <v>0</v>
          </cell>
          <cell r="L432">
            <v>0</v>
          </cell>
          <cell r="M432">
            <v>0</v>
          </cell>
          <cell r="N432">
            <v>0</v>
          </cell>
          <cell r="O432">
            <v>0</v>
          </cell>
          <cell r="P432">
            <v>0</v>
          </cell>
          <cell r="Q432">
            <v>0</v>
          </cell>
          <cell r="R432">
            <v>0</v>
          </cell>
          <cell r="S432">
            <v>0</v>
          </cell>
          <cell r="T432">
            <v>1795</v>
          </cell>
          <cell r="U432">
            <v>0</v>
          </cell>
          <cell r="V432">
            <v>0</v>
          </cell>
          <cell r="X432">
            <v>0</v>
          </cell>
          <cell r="Y432">
            <v>0</v>
          </cell>
          <cell r="Z432">
            <v>0</v>
          </cell>
          <cell r="AB432">
            <v>0</v>
          </cell>
        </row>
        <row r="433">
          <cell r="G433" t="str">
            <v>WHITMORE 2</v>
          </cell>
          <cell r="H433">
            <v>0</v>
          </cell>
          <cell r="I433">
            <v>0</v>
          </cell>
          <cell r="J433">
            <v>0</v>
          </cell>
          <cell r="K433">
            <v>0</v>
          </cell>
          <cell r="L433">
            <v>0</v>
          </cell>
          <cell r="M433">
            <v>0</v>
          </cell>
          <cell r="N433">
            <v>0</v>
          </cell>
          <cell r="O433">
            <v>0</v>
          </cell>
          <cell r="P433">
            <v>0</v>
          </cell>
          <cell r="Q433">
            <v>0</v>
          </cell>
          <cell r="R433">
            <v>0</v>
          </cell>
          <cell r="S433">
            <v>0</v>
          </cell>
          <cell r="T433">
            <v>0</v>
          </cell>
          <cell r="V433">
            <v>0</v>
          </cell>
          <cell r="X433">
            <v>0</v>
          </cell>
          <cell r="Y433">
            <v>0</v>
          </cell>
          <cell r="Z433">
            <v>0</v>
          </cell>
          <cell r="AB433">
            <v>0</v>
          </cell>
        </row>
        <row r="434">
          <cell r="G434" t="str">
            <v>WHITMORE 3</v>
          </cell>
          <cell r="H434">
            <v>0</v>
          </cell>
          <cell r="I434">
            <v>0</v>
          </cell>
          <cell r="J434">
            <v>0</v>
          </cell>
          <cell r="K434">
            <v>0</v>
          </cell>
          <cell r="L434">
            <v>0</v>
          </cell>
          <cell r="M434">
            <v>0</v>
          </cell>
          <cell r="N434">
            <v>0</v>
          </cell>
          <cell r="O434">
            <v>0</v>
          </cell>
          <cell r="P434">
            <v>0</v>
          </cell>
          <cell r="Q434">
            <v>0</v>
          </cell>
          <cell r="R434">
            <v>0</v>
          </cell>
          <cell r="S434">
            <v>0</v>
          </cell>
          <cell r="T434">
            <v>0</v>
          </cell>
          <cell r="V434">
            <v>0</v>
          </cell>
          <cell r="X434">
            <v>0</v>
          </cell>
          <cell r="Y434">
            <v>0</v>
          </cell>
          <cell r="Z434">
            <v>0</v>
          </cell>
          <cell r="AB434">
            <v>0</v>
          </cell>
        </row>
        <row r="435">
          <cell r="G435" t="str">
            <v>WHITMORE 4</v>
          </cell>
          <cell r="H435">
            <v>0</v>
          </cell>
          <cell r="I435">
            <v>0</v>
          </cell>
          <cell r="J435">
            <v>0</v>
          </cell>
          <cell r="K435">
            <v>0</v>
          </cell>
          <cell r="L435">
            <v>0</v>
          </cell>
          <cell r="M435">
            <v>0</v>
          </cell>
          <cell r="N435">
            <v>0</v>
          </cell>
          <cell r="O435">
            <v>0</v>
          </cell>
          <cell r="P435">
            <v>0</v>
          </cell>
          <cell r="Q435">
            <v>0</v>
          </cell>
          <cell r="R435">
            <v>0</v>
          </cell>
          <cell r="S435">
            <v>0</v>
          </cell>
          <cell r="T435">
            <v>1092</v>
          </cell>
          <cell r="U435">
            <v>0</v>
          </cell>
          <cell r="V435">
            <v>0</v>
          </cell>
          <cell r="X435">
            <v>0</v>
          </cell>
          <cell r="Y435">
            <v>0</v>
          </cell>
          <cell r="Z435">
            <v>0</v>
          </cell>
          <cell r="AB435">
            <v>0</v>
          </cell>
        </row>
        <row r="436">
          <cell r="G436" t="str">
            <v>WILIWILI</v>
          </cell>
          <cell r="H436">
            <v>308.47000000000003</v>
          </cell>
          <cell r="I436">
            <v>98.04</v>
          </cell>
          <cell r="J436">
            <v>0</v>
          </cell>
          <cell r="K436">
            <v>442.73500000000001</v>
          </cell>
          <cell r="L436">
            <v>27.6</v>
          </cell>
          <cell r="M436">
            <v>1617.51</v>
          </cell>
          <cell r="N436">
            <v>107.395</v>
          </cell>
          <cell r="O436">
            <v>0</v>
          </cell>
          <cell r="P436">
            <v>0</v>
          </cell>
          <cell r="Q436">
            <v>0</v>
          </cell>
          <cell r="R436">
            <v>0</v>
          </cell>
          <cell r="S436">
            <v>2601.75</v>
          </cell>
          <cell r="T436">
            <v>1556</v>
          </cell>
          <cell r="U436">
            <v>167.208</v>
          </cell>
          <cell r="V436">
            <v>374</v>
          </cell>
          <cell r="W436">
            <v>695.65499999999997</v>
          </cell>
          <cell r="X436">
            <v>2293</v>
          </cell>
          <cell r="Y436">
            <v>1949</v>
          </cell>
          <cell r="Z436">
            <v>-652.75</v>
          </cell>
          <cell r="AA436">
            <v>-33.491500000000002</v>
          </cell>
          <cell r="AB436">
            <v>2616</v>
          </cell>
          <cell r="AC436">
            <v>17.600000000000001</v>
          </cell>
        </row>
        <row r="437">
          <cell r="G437" t="str">
            <v>WILIWILI 2</v>
          </cell>
          <cell r="H437">
            <v>236.27</v>
          </cell>
          <cell r="I437">
            <v>170.12</v>
          </cell>
          <cell r="J437">
            <v>0</v>
          </cell>
          <cell r="K437">
            <v>308.43599999999998</v>
          </cell>
          <cell r="L437">
            <v>0</v>
          </cell>
          <cell r="M437">
            <v>1325.26</v>
          </cell>
          <cell r="N437">
            <v>135.73599999999999</v>
          </cell>
          <cell r="O437">
            <v>0</v>
          </cell>
          <cell r="P437">
            <v>0</v>
          </cell>
          <cell r="Q437">
            <v>0</v>
          </cell>
          <cell r="R437">
            <v>0</v>
          </cell>
          <cell r="S437">
            <v>2175.8200000000002</v>
          </cell>
          <cell r="T437">
            <v>1556</v>
          </cell>
          <cell r="U437">
            <v>139.834</v>
          </cell>
          <cell r="V437">
            <v>162</v>
          </cell>
          <cell r="W437">
            <v>1343.1</v>
          </cell>
          <cell r="X437">
            <v>2412</v>
          </cell>
          <cell r="Y437">
            <v>2050</v>
          </cell>
          <cell r="Z437">
            <v>-125.822</v>
          </cell>
          <cell r="AA437">
            <v>-6.1376600000000003</v>
          </cell>
          <cell r="AB437">
            <v>2126</v>
          </cell>
          <cell r="AC437">
            <v>0</v>
          </cell>
        </row>
        <row r="438">
          <cell r="G438" t="str">
            <v>WOODLAWN</v>
          </cell>
          <cell r="H438">
            <v>164.53</v>
          </cell>
          <cell r="I438">
            <v>83.13</v>
          </cell>
          <cell r="J438">
            <v>0</v>
          </cell>
          <cell r="K438">
            <v>133.214</v>
          </cell>
          <cell r="L438">
            <v>19</v>
          </cell>
          <cell r="M438">
            <v>700.02</v>
          </cell>
          <cell r="N438">
            <v>47.308999999999997</v>
          </cell>
          <cell r="O438">
            <v>0</v>
          </cell>
          <cell r="P438">
            <v>0</v>
          </cell>
          <cell r="Q438">
            <v>0</v>
          </cell>
          <cell r="R438">
            <v>0</v>
          </cell>
          <cell r="S438">
            <v>1147.2</v>
          </cell>
          <cell r="T438">
            <v>899</v>
          </cell>
          <cell r="U438">
            <v>127.60899999999999</v>
          </cell>
          <cell r="V438">
            <v>108</v>
          </cell>
          <cell r="W438">
            <v>1062.22</v>
          </cell>
          <cell r="X438">
            <v>1242</v>
          </cell>
          <cell r="Y438">
            <v>1056</v>
          </cell>
          <cell r="Z438">
            <v>-91.203000000000003</v>
          </cell>
          <cell r="AA438">
            <v>-8.6366499999999995</v>
          </cell>
          <cell r="AB438">
            <v>1669</v>
          </cell>
          <cell r="AC438">
            <v>16.399999999999999</v>
          </cell>
        </row>
        <row r="439">
          <cell r="G439" t="str">
            <v>zGRID Alakea Grid</v>
          </cell>
          <cell r="H439">
            <v>0</v>
          </cell>
          <cell r="I439">
            <v>0</v>
          </cell>
          <cell r="J439">
            <v>0</v>
          </cell>
          <cell r="K439">
            <v>0</v>
          </cell>
          <cell r="L439">
            <v>0</v>
          </cell>
          <cell r="M439">
            <v>0</v>
          </cell>
          <cell r="N439">
            <v>0</v>
          </cell>
          <cell r="O439">
            <v>0</v>
          </cell>
          <cell r="P439">
            <v>0</v>
          </cell>
          <cell r="Q439">
            <v>0</v>
          </cell>
          <cell r="R439">
            <v>0</v>
          </cell>
          <cell r="S439">
            <v>0</v>
          </cell>
          <cell r="T439">
            <v>0</v>
          </cell>
          <cell r="V439">
            <v>0</v>
          </cell>
          <cell r="X439">
            <v>0</v>
          </cell>
          <cell r="Y439">
            <v>0</v>
          </cell>
          <cell r="Z439">
            <v>0</v>
          </cell>
          <cell r="AB439">
            <v>0</v>
          </cell>
        </row>
        <row r="440">
          <cell r="G440" t="str">
            <v>zGRID Amfac Grid</v>
          </cell>
          <cell r="H440">
            <v>130.19999999999999</v>
          </cell>
          <cell r="I440">
            <v>0</v>
          </cell>
          <cell r="J440">
            <v>0</v>
          </cell>
          <cell r="K440">
            <v>0</v>
          </cell>
          <cell r="L440">
            <v>0</v>
          </cell>
          <cell r="M440">
            <v>0</v>
          </cell>
          <cell r="N440">
            <v>0</v>
          </cell>
          <cell r="O440">
            <v>0</v>
          </cell>
          <cell r="P440">
            <v>18</v>
          </cell>
          <cell r="Q440">
            <v>0</v>
          </cell>
          <cell r="R440">
            <v>0</v>
          </cell>
          <cell r="S440">
            <v>148.19999999999999</v>
          </cell>
          <cell r="T440">
            <v>0</v>
          </cell>
          <cell r="V440">
            <v>0</v>
          </cell>
          <cell r="X440">
            <v>0</v>
          </cell>
          <cell r="Y440">
            <v>0</v>
          </cell>
          <cell r="Z440">
            <v>-148.19999999999999</v>
          </cell>
          <cell r="AB440">
            <v>0</v>
          </cell>
          <cell r="AC440">
            <v>0</v>
          </cell>
        </row>
        <row r="441">
          <cell r="G441" t="str">
            <v>zGRID Bishop Grid</v>
          </cell>
          <cell r="H441">
            <v>0</v>
          </cell>
          <cell r="I441">
            <v>0</v>
          </cell>
          <cell r="J441">
            <v>0</v>
          </cell>
          <cell r="K441">
            <v>0</v>
          </cell>
          <cell r="L441">
            <v>0</v>
          </cell>
          <cell r="M441">
            <v>0</v>
          </cell>
          <cell r="N441">
            <v>0</v>
          </cell>
          <cell r="O441">
            <v>0</v>
          </cell>
          <cell r="P441">
            <v>0</v>
          </cell>
          <cell r="Q441">
            <v>0</v>
          </cell>
          <cell r="R441">
            <v>0</v>
          </cell>
          <cell r="S441">
            <v>0</v>
          </cell>
          <cell r="T441">
            <v>0</v>
          </cell>
          <cell r="V441">
            <v>0</v>
          </cell>
          <cell r="X441">
            <v>0</v>
          </cell>
          <cell r="Y441">
            <v>0</v>
          </cell>
          <cell r="Z441">
            <v>0</v>
          </cell>
          <cell r="AB441">
            <v>0</v>
          </cell>
        </row>
        <row r="442">
          <cell r="G442" t="str">
            <v>zGRID Chinatown Grid</v>
          </cell>
          <cell r="H442">
            <v>0</v>
          </cell>
          <cell r="I442">
            <v>0</v>
          </cell>
          <cell r="J442">
            <v>0</v>
          </cell>
          <cell r="K442">
            <v>0</v>
          </cell>
          <cell r="L442">
            <v>0</v>
          </cell>
          <cell r="M442">
            <v>59.56</v>
          </cell>
          <cell r="N442">
            <v>0</v>
          </cell>
          <cell r="O442">
            <v>0</v>
          </cell>
          <cell r="P442">
            <v>0</v>
          </cell>
          <cell r="Q442">
            <v>0</v>
          </cell>
          <cell r="R442">
            <v>0</v>
          </cell>
          <cell r="S442">
            <v>59.56</v>
          </cell>
          <cell r="T442">
            <v>0</v>
          </cell>
          <cell r="V442">
            <v>0</v>
          </cell>
          <cell r="X442">
            <v>0</v>
          </cell>
          <cell r="Y442">
            <v>0</v>
          </cell>
          <cell r="Z442">
            <v>-59.56</v>
          </cell>
          <cell r="AB442">
            <v>0</v>
          </cell>
          <cell r="AC442">
            <v>0</v>
          </cell>
        </row>
        <row r="443">
          <cell r="G443" t="str">
            <v>zGRID Diamond Head Grid</v>
          </cell>
          <cell r="H443">
            <v>0</v>
          </cell>
          <cell r="I443">
            <v>0</v>
          </cell>
          <cell r="J443">
            <v>0</v>
          </cell>
          <cell r="K443">
            <v>0</v>
          </cell>
          <cell r="L443">
            <v>0</v>
          </cell>
          <cell r="M443">
            <v>0</v>
          </cell>
          <cell r="N443">
            <v>0</v>
          </cell>
          <cell r="O443">
            <v>0</v>
          </cell>
          <cell r="P443">
            <v>0</v>
          </cell>
          <cell r="Q443">
            <v>0</v>
          </cell>
          <cell r="R443">
            <v>0</v>
          </cell>
          <cell r="S443">
            <v>0</v>
          </cell>
          <cell r="T443">
            <v>0</v>
          </cell>
          <cell r="V443">
            <v>0</v>
          </cell>
          <cell r="X443">
            <v>0</v>
          </cell>
          <cell r="Y443">
            <v>0</v>
          </cell>
          <cell r="Z443">
            <v>0</v>
          </cell>
          <cell r="AB443">
            <v>0</v>
          </cell>
          <cell r="AC443">
            <v>0</v>
          </cell>
        </row>
        <row r="444">
          <cell r="G444" t="str">
            <v>zGRID Makai Grid</v>
          </cell>
          <cell r="H444">
            <v>0</v>
          </cell>
          <cell r="I444">
            <v>0</v>
          </cell>
          <cell r="J444">
            <v>0</v>
          </cell>
          <cell r="K444">
            <v>0</v>
          </cell>
          <cell r="L444">
            <v>0</v>
          </cell>
          <cell r="M444">
            <v>53.44</v>
          </cell>
          <cell r="N444">
            <v>0</v>
          </cell>
          <cell r="O444">
            <v>0</v>
          </cell>
          <cell r="P444">
            <v>0</v>
          </cell>
          <cell r="Q444">
            <v>0</v>
          </cell>
          <cell r="R444">
            <v>0</v>
          </cell>
          <cell r="S444">
            <v>53.44</v>
          </cell>
          <cell r="T444">
            <v>0</v>
          </cell>
          <cell r="V444">
            <v>0</v>
          </cell>
          <cell r="X444">
            <v>0</v>
          </cell>
          <cell r="Y444">
            <v>0</v>
          </cell>
          <cell r="Z444">
            <v>-53.44</v>
          </cell>
          <cell r="AB444">
            <v>0</v>
          </cell>
          <cell r="AC444">
            <v>0</v>
          </cell>
        </row>
        <row r="445">
          <cell r="G445" t="str">
            <v>zGRID Mauka Grid</v>
          </cell>
          <cell r="H445">
            <v>104</v>
          </cell>
          <cell r="I445">
            <v>0</v>
          </cell>
          <cell r="J445">
            <v>0</v>
          </cell>
          <cell r="K445">
            <v>0</v>
          </cell>
          <cell r="L445">
            <v>0</v>
          </cell>
          <cell r="M445">
            <v>0</v>
          </cell>
          <cell r="N445">
            <v>0</v>
          </cell>
          <cell r="O445">
            <v>0</v>
          </cell>
          <cell r="P445">
            <v>0</v>
          </cell>
          <cell r="Q445">
            <v>0</v>
          </cell>
          <cell r="R445">
            <v>0</v>
          </cell>
          <cell r="S445">
            <v>104</v>
          </cell>
          <cell r="T445">
            <v>0</v>
          </cell>
          <cell r="V445">
            <v>0</v>
          </cell>
          <cell r="X445">
            <v>0</v>
          </cell>
          <cell r="Y445">
            <v>0</v>
          </cell>
          <cell r="Z445">
            <v>-104</v>
          </cell>
          <cell r="AB445">
            <v>0</v>
          </cell>
          <cell r="AC445">
            <v>0</v>
          </cell>
        </row>
        <row r="446">
          <cell r="G446" t="str">
            <v>zsub CHEVRON</v>
          </cell>
          <cell r="H446">
            <v>0</v>
          </cell>
          <cell r="I446">
            <v>0</v>
          </cell>
          <cell r="J446">
            <v>0</v>
          </cell>
          <cell r="K446">
            <v>0</v>
          </cell>
          <cell r="L446">
            <v>0</v>
          </cell>
          <cell r="M446">
            <v>0</v>
          </cell>
          <cell r="N446">
            <v>0</v>
          </cell>
          <cell r="O446">
            <v>0</v>
          </cell>
          <cell r="P446">
            <v>0</v>
          </cell>
          <cell r="Q446">
            <v>0</v>
          </cell>
          <cell r="R446">
            <v>0</v>
          </cell>
          <cell r="S446">
            <v>0</v>
          </cell>
          <cell r="U446">
            <v>0</v>
          </cell>
          <cell r="W446">
            <v>0</v>
          </cell>
          <cell r="X446">
            <v>0</v>
          </cell>
          <cell r="Y446">
            <v>0</v>
          </cell>
          <cell r="Z446">
            <v>0</v>
          </cell>
          <cell r="AB446">
            <v>0</v>
          </cell>
        </row>
        <row r="447">
          <cell r="G447" t="str">
            <v>zsub KAHIPA</v>
          </cell>
          <cell r="H447">
            <v>0</v>
          </cell>
          <cell r="I447">
            <v>0</v>
          </cell>
          <cell r="J447">
            <v>0</v>
          </cell>
          <cell r="K447">
            <v>0</v>
          </cell>
          <cell r="L447">
            <v>0</v>
          </cell>
          <cell r="M447">
            <v>0</v>
          </cell>
          <cell r="N447">
            <v>0</v>
          </cell>
          <cell r="O447">
            <v>0</v>
          </cell>
          <cell r="P447">
            <v>0</v>
          </cell>
          <cell r="Q447">
            <v>0</v>
          </cell>
          <cell r="R447">
            <v>0</v>
          </cell>
          <cell r="S447">
            <v>0</v>
          </cell>
          <cell r="U447">
            <v>0</v>
          </cell>
          <cell r="W447">
            <v>0</v>
          </cell>
          <cell r="Z447">
            <v>0</v>
          </cell>
          <cell r="AB447">
            <v>0</v>
          </cell>
        </row>
        <row r="448">
          <cell r="G448" t="str">
            <v>zsub KAWAILOA MAKAI SW STA</v>
          </cell>
          <cell r="H448">
            <v>0</v>
          </cell>
          <cell r="I448">
            <v>0</v>
          </cell>
          <cell r="J448">
            <v>0</v>
          </cell>
          <cell r="K448">
            <v>0</v>
          </cell>
          <cell r="L448">
            <v>0</v>
          </cell>
          <cell r="M448">
            <v>0</v>
          </cell>
          <cell r="N448">
            <v>0</v>
          </cell>
          <cell r="O448">
            <v>0</v>
          </cell>
          <cell r="P448">
            <v>0</v>
          </cell>
          <cell r="Q448">
            <v>0</v>
          </cell>
          <cell r="R448">
            <v>0</v>
          </cell>
          <cell r="S448">
            <v>0</v>
          </cell>
          <cell r="U448">
            <v>0</v>
          </cell>
          <cell r="W448">
            <v>0</v>
          </cell>
          <cell r="X448">
            <v>0</v>
          </cell>
          <cell r="Y448">
            <v>0</v>
          </cell>
          <cell r="Z448">
            <v>0</v>
          </cell>
          <cell r="AB448">
            <v>0</v>
          </cell>
        </row>
        <row r="449">
          <cell r="G449" t="str">
            <v>zsub KAWAILOA MAUKA SW STA</v>
          </cell>
          <cell r="H449">
            <v>0</v>
          </cell>
          <cell r="I449">
            <v>0</v>
          </cell>
          <cell r="J449">
            <v>0</v>
          </cell>
          <cell r="K449">
            <v>0</v>
          </cell>
          <cell r="L449">
            <v>0</v>
          </cell>
          <cell r="M449">
            <v>0</v>
          </cell>
          <cell r="N449">
            <v>0</v>
          </cell>
          <cell r="O449">
            <v>0</v>
          </cell>
          <cell r="P449">
            <v>0</v>
          </cell>
          <cell r="Q449">
            <v>0</v>
          </cell>
          <cell r="R449">
            <v>0</v>
          </cell>
          <cell r="S449">
            <v>0</v>
          </cell>
          <cell r="U449">
            <v>0</v>
          </cell>
          <cell r="W449">
            <v>0</v>
          </cell>
          <cell r="X449">
            <v>0</v>
          </cell>
          <cell r="Y449">
            <v>0</v>
          </cell>
          <cell r="Z449">
            <v>0</v>
          </cell>
          <cell r="AB449">
            <v>0</v>
          </cell>
        </row>
        <row r="450">
          <cell r="G450" t="str">
            <v>zsub KUAHUA</v>
          </cell>
          <cell r="H450">
            <v>0</v>
          </cell>
          <cell r="I450">
            <v>0</v>
          </cell>
          <cell r="J450">
            <v>0</v>
          </cell>
          <cell r="K450">
            <v>0</v>
          </cell>
          <cell r="L450">
            <v>0</v>
          </cell>
          <cell r="M450">
            <v>0</v>
          </cell>
          <cell r="N450">
            <v>0</v>
          </cell>
          <cell r="O450">
            <v>0</v>
          </cell>
          <cell r="P450">
            <v>14337.2</v>
          </cell>
          <cell r="Q450">
            <v>0</v>
          </cell>
          <cell r="R450">
            <v>0</v>
          </cell>
          <cell r="S450">
            <v>14337.2</v>
          </cell>
          <cell r="U450">
            <v>100000</v>
          </cell>
          <cell r="W450">
            <v>100000</v>
          </cell>
          <cell r="X450">
            <v>0</v>
          </cell>
          <cell r="Y450">
            <v>0</v>
          </cell>
          <cell r="Z450">
            <v>-14337.2</v>
          </cell>
          <cell r="AB450">
            <v>0</v>
          </cell>
          <cell r="AC450">
            <v>0</v>
          </cell>
        </row>
        <row r="451">
          <cell r="G451" t="str">
            <v>zsub MAMALA</v>
          </cell>
          <cell r="H451">
            <v>0</v>
          </cell>
          <cell r="I451">
            <v>0</v>
          </cell>
          <cell r="J451">
            <v>0</v>
          </cell>
          <cell r="K451">
            <v>0</v>
          </cell>
          <cell r="L451">
            <v>0</v>
          </cell>
          <cell r="M451">
            <v>0</v>
          </cell>
          <cell r="N451">
            <v>0</v>
          </cell>
          <cell r="O451">
            <v>0</v>
          </cell>
          <cell r="P451">
            <v>11206.5</v>
          </cell>
          <cell r="Q451">
            <v>0</v>
          </cell>
          <cell r="R451">
            <v>0</v>
          </cell>
          <cell r="S451">
            <v>11206.5</v>
          </cell>
          <cell r="U451">
            <v>100000</v>
          </cell>
          <cell r="W451">
            <v>100000</v>
          </cell>
          <cell r="X451">
            <v>0</v>
          </cell>
          <cell r="Y451">
            <v>0</v>
          </cell>
          <cell r="Z451">
            <v>-11206.5</v>
          </cell>
          <cell r="AB451">
            <v>0</v>
          </cell>
          <cell r="AC451">
            <v>0</v>
          </cell>
        </row>
        <row r="452">
          <cell r="G452" t="str">
            <v>zsub PAR HAWAII REFINING</v>
          </cell>
          <cell r="H452">
            <v>0</v>
          </cell>
          <cell r="I452">
            <v>0</v>
          </cell>
          <cell r="J452">
            <v>0</v>
          </cell>
          <cell r="K452">
            <v>0</v>
          </cell>
          <cell r="L452">
            <v>0</v>
          </cell>
          <cell r="M452">
            <v>0</v>
          </cell>
          <cell r="N452">
            <v>0</v>
          </cell>
          <cell r="O452">
            <v>0</v>
          </cell>
          <cell r="P452">
            <v>0</v>
          </cell>
          <cell r="Q452">
            <v>0</v>
          </cell>
          <cell r="R452">
            <v>0</v>
          </cell>
          <cell r="S452">
            <v>0</v>
          </cell>
          <cell r="U452">
            <v>0</v>
          </cell>
          <cell r="W452">
            <v>0</v>
          </cell>
          <cell r="Z452">
            <v>0</v>
          </cell>
          <cell r="AB452">
            <v>0</v>
          </cell>
        </row>
        <row r="453">
          <cell r="G453" t="str">
            <v>zsub PUULOA</v>
          </cell>
          <cell r="H453">
            <v>0</v>
          </cell>
          <cell r="I453">
            <v>0</v>
          </cell>
          <cell r="J453">
            <v>0</v>
          </cell>
          <cell r="K453">
            <v>0</v>
          </cell>
          <cell r="L453">
            <v>0</v>
          </cell>
          <cell r="M453">
            <v>0</v>
          </cell>
          <cell r="N453">
            <v>0</v>
          </cell>
          <cell r="O453">
            <v>0</v>
          </cell>
          <cell r="P453">
            <v>11849.4</v>
          </cell>
          <cell r="Q453">
            <v>0</v>
          </cell>
          <cell r="R453">
            <v>0</v>
          </cell>
          <cell r="S453">
            <v>11849.4</v>
          </cell>
          <cell r="U453">
            <v>100000</v>
          </cell>
          <cell r="W453">
            <v>100000</v>
          </cell>
          <cell r="X453">
            <v>0</v>
          </cell>
          <cell r="Y453">
            <v>0</v>
          </cell>
          <cell r="Z453">
            <v>-11849.4</v>
          </cell>
          <cell r="AB453">
            <v>0</v>
          </cell>
          <cell r="AC453">
            <v>0</v>
          </cell>
        </row>
        <row r="454">
          <cell r="G454" t="str">
            <v>zu059 CAMP SMITH</v>
          </cell>
          <cell r="H454">
            <v>0</v>
          </cell>
          <cell r="I454">
            <v>0</v>
          </cell>
          <cell r="J454">
            <v>0</v>
          </cell>
          <cell r="K454">
            <v>0</v>
          </cell>
          <cell r="L454">
            <v>0</v>
          </cell>
          <cell r="M454">
            <v>0</v>
          </cell>
          <cell r="N454">
            <v>0</v>
          </cell>
          <cell r="O454">
            <v>0</v>
          </cell>
          <cell r="P454">
            <v>647.86</v>
          </cell>
          <cell r="Q454">
            <v>0</v>
          </cell>
          <cell r="R454">
            <v>0</v>
          </cell>
          <cell r="S454">
            <v>647.86</v>
          </cell>
          <cell r="U454">
            <v>64786</v>
          </cell>
          <cell r="W454">
            <v>64786</v>
          </cell>
          <cell r="Z454">
            <v>-647.86</v>
          </cell>
          <cell r="AB454">
            <v>0</v>
          </cell>
          <cell r="AC454">
            <v>0</v>
          </cell>
        </row>
        <row r="455">
          <cell r="G455" t="str">
            <v>zu062 KUNIA</v>
          </cell>
          <cell r="H455">
            <v>0</v>
          </cell>
          <cell r="I455">
            <v>0</v>
          </cell>
          <cell r="J455">
            <v>0</v>
          </cell>
          <cell r="K455">
            <v>0</v>
          </cell>
          <cell r="L455">
            <v>0</v>
          </cell>
          <cell r="M455">
            <v>0</v>
          </cell>
          <cell r="N455">
            <v>0</v>
          </cell>
          <cell r="O455">
            <v>0</v>
          </cell>
          <cell r="P455">
            <v>0</v>
          </cell>
          <cell r="Q455">
            <v>0</v>
          </cell>
          <cell r="R455">
            <v>0</v>
          </cell>
          <cell r="S455">
            <v>0</v>
          </cell>
          <cell r="U455">
            <v>0</v>
          </cell>
          <cell r="W455">
            <v>0</v>
          </cell>
          <cell r="Z455">
            <v>0</v>
          </cell>
          <cell r="AB455">
            <v>0</v>
          </cell>
        </row>
        <row r="456">
          <cell r="G456" t="str">
            <v>zu087 FORT SHAFTER</v>
          </cell>
          <cell r="H456">
            <v>0</v>
          </cell>
          <cell r="I456">
            <v>0</v>
          </cell>
          <cell r="J456">
            <v>0</v>
          </cell>
          <cell r="K456">
            <v>0</v>
          </cell>
          <cell r="L456">
            <v>0</v>
          </cell>
          <cell r="M456">
            <v>0</v>
          </cell>
          <cell r="N456">
            <v>0</v>
          </cell>
          <cell r="O456">
            <v>0</v>
          </cell>
          <cell r="P456">
            <v>1738.57</v>
          </cell>
          <cell r="Q456">
            <v>0</v>
          </cell>
          <cell r="R456">
            <v>0</v>
          </cell>
          <cell r="S456">
            <v>1738.57</v>
          </cell>
          <cell r="U456">
            <v>100000</v>
          </cell>
          <cell r="W456">
            <v>100000</v>
          </cell>
          <cell r="Z456">
            <v>-1738.57</v>
          </cell>
          <cell r="AB456">
            <v>0</v>
          </cell>
          <cell r="AC456">
            <v>0</v>
          </cell>
        </row>
        <row r="457">
          <cell r="G457" t="str">
            <v>zu097 TRIPLER</v>
          </cell>
          <cell r="H457">
            <v>0</v>
          </cell>
          <cell r="I457">
            <v>0</v>
          </cell>
          <cell r="J457">
            <v>0</v>
          </cell>
          <cell r="K457">
            <v>0</v>
          </cell>
          <cell r="L457">
            <v>0</v>
          </cell>
          <cell r="M457">
            <v>0</v>
          </cell>
          <cell r="N457">
            <v>0</v>
          </cell>
          <cell r="O457">
            <v>0</v>
          </cell>
          <cell r="P457">
            <v>809</v>
          </cell>
          <cell r="Q457">
            <v>0</v>
          </cell>
          <cell r="R457">
            <v>0</v>
          </cell>
          <cell r="S457">
            <v>809</v>
          </cell>
          <cell r="U457">
            <v>80900</v>
          </cell>
          <cell r="W457">
            <v>80900</v>
          </cell>
          <cell r="Z457">
            <v>-809</v>
          </cell>
          <cell r="AB457">
            <v>0</v>
          </cell>
          <cell r="AC457">
            <v>0</v>
          </cell>
        </row>
        <row r="458">
          <cell r="G458" t="str">
            <v>zu114 WILSON TUNNEL</v>
          </cell>
          <cell r="H458">
            <v>0</v>
          </cell>
          <cell r="I458">
            <v>0</v>
          </cell>
          <cell r="J458">
            <v>0</v>
          </cell>
          <cell r="K458">
            <v>0</v>
          </cell>
          <cell r="L458">
            <v>0</v>
          </cell>
          <cell r="M458">
            <v>0</v>
          </cell>
          <cell r="N458">
            <v>0</v>
          </cell>
          <cell r="O458">
            <v>0</v>
          </cell>
          <cell r="P458">
            <v>0</v>
          </cell>
          <cell r="Q458">
            <v>0</v>
          </cell>
          <cell r="R458">
            <v>0</v>
          </cell>
          <cell r="S458">
            <v>0</v>
          </cell>
          <cell r="U458">
            <v>0</v>
          </cell>
          <cell r="W458">
            <v>0</v>
          </cell>
          <cell r="Z458">
            <v>0</v>
          </cell>
          <cell r="AB458">
            <v>0</v>
          </cell>
        </row>
        <row r="459">
          <cell r="G459" t="str">
            <v>zu121 MOKAPU</v>
          </cell>
          <cell r="H459">
            <v>0</v>
          </cell>
          <cell r="I459">
            <v>0</v>
          </cell>
          <cell r="J459">
            <v>0</v>
          </cell>
          <cell r="K459">
            <v>0</v>
          </cell>
          <cell r="L459">
            <v>0</v>
          </cell>
          <cell r="M459">
            <v>0</v>
          </cell>
          <cell r="N459">
            <v>0</v>
          </cell>
          <cell r="O459">
            <v>0</v>
          </cell>
          <cell r="P459">
            <v>10842.4</v>
          </cell>
          <cell r="Q459">
            <v>0</v>
          </cell>
          <cell r="R459">
            <v>0</v>
          </cell>
          <cell r="S459">
            <v>10842.4</v>
          </cell>
          <cell r="U459">
            <v>100000</v>
          </cell>
          <cell r="W459">
            <v>100000</v>
          </cell>
          <cell r="Z459">
            <v>-10842.4</v>
          </cell>
          <cell r="AB459">
            <v>0</v>
          </cell>
          <cell r="AC459">
            <v>0</v>
          </cell>
        </row>
        <row r="460">
          <cell r="G460" t="str">
            <v>zu127 MOKAPU</v>
          </cell>
          <cell r="H460">
            <v>0</v>
          </cell>
          <cell r="I460">
            <v>0</v>
          </cell>
          <cell r="J460">
            <v>0</v>
          </cell>
          <cell r="K460">
            <v>0</v>
          </cell>
          <cell r="L460">
            <v>0</v>
          </cell>
          <cell r="M460">
            <v>0</v>
          </cell>
          <cell r="N460">
            <v>0</v>
          </cell>
          <cell r="O460">
            <v>0</v>
          </cell>
          <cell r="P460">
            <v>0</v>
          </cell>
          <cell r="Q460">
            <v>0</v>
          </cell>
          <cell r="R460">
            <v>0</v>
          </cell>
          <cell r="S460">
            <v>0</v>
          </cell>
          <cell r="U460">
            <v>0</v>
          </cell>
          <cell r="W460">
            <v>0</v>
          </cell>
          <cell r="Z460">
            <v>0</v>
          </cell>
          <cell r="AB460">
            <v>0</v>
          </cell>
        </row>
        <row r="461">
          <cell r="G461" t="str">
            <v>zu128 MOKAPU</v>
          </cell>
          <cell r="H461">
            <v>0</v>
          </cell>
          <cell r="I461">
            <v>0</v>
          </cell>
          <cell r="J461">
            <v>0</v>
          </cell>
          <cell r="K461">
            <v>0</v>
          </cell>
          <cell r="L461">
            <v>0</v>
          </cell>
          <cell r="M461">
            <v>0</v>
          </cell>
          <cell r="N461">
            <v>0</v>
          </cell>
          <cell r="O461">
            <v>0</v>
          </cell>
          <cell r="P461">
            <v>0</v>
          </cell>
          <cell r="Q461">
            <v>0</v>
          </cell>
          <cell r="R461">
            <v>0</v>
          </cell>
          <cell r="S461">
            <v>0</v>
          </cell>
          <cell r="U461">
            <v>0</v>
          </cell>
          <cell r="W461">
            <v>0</v>
          </cell>
          <cell r="Z461">
            <v>0</v>
          </cell>
          <cell r="AB461">
            <v>0</v>
          </cell>
        </row>
        <row r="462">
          <cell r="G462" t="str">
            <v>zu180 EAST-WEST CTR</v>
          </cell>
          <cell r="H462">
            <v>0</v>
          </cell>
          <cell r="I462">
            <v>0</v>
          </cell>
          <cell r="J462">
            <v>0</v>
          </cell>
          <cell r="K462">
            <v>0</v>
          </cell>
          <cell r="L462">
            <v>0</v>
          </cell>
          <cell r="M462">
            <v>0</v>
          </cell>
          <cell r="N462">
            <v>0</v>
          </cell>
          <cell r="O462">
            <v>0</v>
          </cell>
          <cell r="P462">
            <v>188.52</v>
          </cell>
          <cell r="Q462">
            <v>0</v>
          </cell>
          <cell r="R462">
            <v>0</v>
          </cell>
          <cell r="S462">
            <v>188.52</v>
          </cell>
          <cell r="U462">
            <v>18852</v>
          </cell>
          <cell r="W462">
            <v>18852</v>
          </cell>
          <cell r="Z462">
            <v>-188.52</v>
          </cell>
          <cell r="AB462">
            <v>0</v>
          </cell>
          <cell r="AC462">
            <v>0</v>
          </cell>
        </row>
        <row r="463">
          <cell r="G463" t="str">
            <v>zu215 HUNA</v>
          </cell>
          <cell r="H463">
            <v>96.6</v>
          </cell>
          <cell r="I463">
            <v>0</v>
          </cell>
          <cell r="J463">
            <v>0</v>
          </cell>
          <cell r="K463">
            <v>0</v>
          </cell>
          <cell r="L463">
            <v>0</v>
          </cell>
          <cell r="M463">
            <v>0</v>
          </cell>
          <cell r="N463">
            <v>0</v>
          </cell>
          <cell r="O463">
            <v>0</v>
          </cell>
          <cell r="P463">
            <v>0</v>
          </cell>
          <cell r="Q463">
            <v>0</v>
          </cell>
          <cell r="R463">
            <v>0</v>
          </cell>
          <cell r="S463">
            <v>96.6</v>
          </cell>
          <cell r="U463">
            <v>9660</v>
          </cell>
          <cell r="W463">
            <v>9660</v>
          </cell>
          <cell r="Z463">
            <v>-96.6</v>
          </cell>
          <cell r="AB463">
            <v>0</v>
          </cell>
          <cell r="AC463">
            <v>0</v>
          </cell>
        </row>
        <row r="464">
          <cell r="G464" t="str">
            <v>zu216 QUARRY</v>
          </cell>
          <cell r="H464">
            <v>0</v>
          </cell>
          <cell r="I464">
            <v>0</v>
          </cell>
          <cell r="J464">
            <v>0</v>
          </cell>
          <cell r="K464">
            <v>0</v>
          </cell>
          <cell r="L464">
            <v>0</v>
          </cell>
          <cell r="M464">
            <v>0</v>
          </cell>
          <cell r="N464">
            <v>0</v>
          </cell>
          <cell r="O464">
            <v>0</v>
          </cell>
          <cell r="P464">
            <v>0</v>
          </cell>
          <cell r="Q464">
            <v>0</v>
          </cell>
          <cell r="R464">
            <v>0</v>
          </cell>
          <cell r="S464">
            <v>0</v>
          </cell>
          <cell r="U464">
            <v>0</v>
          </cell>
          <cell r="W464">
            <v>0</v>
          </cell>
          <cell r="Z464">
            <v>0</v>
          </cell>
          <cell r="AB464">
            <v>0</v>
          </cell>
        </row>
        <row r="465">
          <cell r="G465" t="str">
            <v>zu220 BWS-MILILANI</v>
          </cell>
          <cell r="H465">
            <v>0</v>
          </cell>
          <cell r="I465">
            <v>0</v>
          </cell>
          <cell r="J465">
            <v>0</v>
          </cell>
          <cell r="K465">
            <v>0</v>
          </cell>
          <cell r="L465">
            <v>0</v>
          </cell>
          <cell r="M465">
            <v>0</v>
          </cell>
          <cell r="N465">
            <v>0</v>
          </cell>
          <cell r="O465">
            <v>0</v>
          </cell>
          <cell r="P465">
            <v>0</v>
          </cell>
          <cell r="Q465">
            <v>0</v>
          </cell>
          <cell r="R465">
            <v>0</v>
          </cell>
          <cell r="S465">
            <v>0</v>
          </cell>
          <cell r="U465">
            <v>0</v>
          </cell>
          <cell r="W465">
            <v>0</v>
          </cell>
          <cell r="Z465">
            <v>0</v>
          </cell>
          <cell r="AB465">
            <v>0</v>
          </cell>
        </row>
        <row r="466">
          <cell r="G466" t="str">
            <v>zu222 CAMP CATLIN</v>
          </cell>
          <cell r="H466">
            <v>0</v>
          </cell>
          <cell r="I466">
            <v>0</v>
          </cell>
          <cell r="J466">
            <v>0</v>
          </cell>
          <cell r="K466">
            <v>0</v>
          </cell>
          <cell r="L466">
            <v>0</v>
          </cell>
          <cell r="M466">
            <v>0</v>
          </cell>
          <cell r="N466">
            <v>0</v>
          </cell>
          <cell r="O466">
            <v>0</v>
          </cell>
          <cell r="P466">
            <v>8270.6</v>
          </cell>
          <cell r="Q466">
            <v>0</v>
          </cell>
          <cell r="R466">
            <v>0</v>
          </cell>
          <cell r="S466">
            <v>8270.6</v>
          </cell>
          <cell r="U466">
            <v>100000</v>
          </cell>
          <cell r="W466">
            <v>100000</v>
          </cell>
          <cell r="Z466">
            <v>-8270.6</v>
          </cell>
          <cell r="AB466">
            <v>0</v>
          </cell>
          <cell r="AC466">
            <v>0</v>
          </cell>
        </row>
        <row r="467">
          <cell r="G467" t="str">
            <v>zu263 H3-HAIKU TUNNEL</v>
          </cell>
          <cell r="H467">
            <v>0</v>
          </cell>
          <cell r="I467">
            <v>0</v>
          </cell>
          <cell r="J467">
            <v>0</v>
          </cell>
          <cell r="K467">
            <v>0</v>
          </cell>
          <cell r="L467">
            <v>0</v>
          </cell>
          <cell r="M467">
            <v>0</v>
          </cell>
          <cell r="N467">
            <v>0</v>
          </cell>
          <cell r="O467">
            <v>0</v>
          </cell>
          <cell r="P467">
            <v>0</v>
          </cell>
          <cell r="Q467">
            <v>0</v>
          </cell>
          <cell r="R467">
            <v>0</v>
          </cell>
          <cell r="S467">
            <v>0</v>
          </cell>
          <cell r="U467">
            <v>0</v>
          </cell>
          <cell r="W467">
            <v>0</v>
          </cell>
          <cell r="Z467">
            <v>0</v>
          </cell>
          <cell r="AB467">
            <v>0</v>
          </cell>
        </row>
        <row r="468">
          <cell r="G468" t="str">
            <v>zu264 H3-HALAWA TUNNEL</v>
          </cell>
          <cell r="H468">
            <v>0</v>
          </cell>
          <cell r="I468">
            <v>0</v>
          </cell>
          <cell r="J468">
            <v>0</v>
          </cell>
          <cell r="K468">
            <v>0</v>
          </cell>
          <cell r="L468">
            <v>0</v>
          </cell>
          <cell r="M468">
            <v>0</v>
          </cell>
          <cell r="N468">
            <v>0</v>
          </cell>
          <cell r="O468">
            <v>0</v>
          </cell>
          <cell r="P468">
            <v>0</v>
          </cell>
          <cell r="Q468">
            <v>0</v>
          </cell>
          <cell r="R468">
            <v>0</v>
          </cell>
          <cell r="S468">
            <v>0</v>
          </cell>
          <cell r="U468">
            <v>0</v>
          </cell>
          <cell r="W468">
            <v>0</v>
          </cell>
          <cell r="Z468">
            <v>0</v>
          </cell>
          <cell r="AB468">
            <v>0</v>
          </cell>
        </row>
        <row r="469">
          <cell r="G469" t="str">
            <v>zu269 EAST-WEST CTR</v>
          </cell>
          <cell r="H469">
            <v>0</v>
          </cell>
          <cell r="I469">
            <v>0</v>
          </cell>
          <cell r="J469">
            <v>0</v>
          </cell>
          <cell r="K469">
            <v>0</v>
          </cell>
          <cell r="L469">
            <v>0</v>
          </cell>
          <cell r="M469">
            <v>0</v>
          </cell>
          <cell r="N469">
            <v>0</v>
          </cell>
          <cell r="O469">
            <v>0</v>
          </cell>
          <cell r="P469">
            <v>0</v>
          </cell>
          <cell r="Q469">
            <v>0</v>
          </cell>
          <cell r="R469">
            <v>0</v>
          </cell>
          <cell r="S469">
            <v>0</v>
          </cell>
          <cell r="U469">
            <v>0</v>
          </cell>
          <cell r="W469">
            <v>0</v>
          </cell>
          <cell r="Z469">
            <v>0</v>
          </cell>
          <cell r="AB469">
            <v>0</v>
          </cell>
        </row>
        <row r="470">
          <cell r="G470" t="str">
            <v>zu318 HICKAM</v>
          </cell>
          <cell r="H470">
            <v>0</v>
          </cell>
          <cell r="I470">
            <v>0</v>
          </cell>
          <cell r="J470">
            <v>0</v>
          </cell>
          <cell r="K470">
            <v>0</v>
          </cell>
          <cell r="L470">
            <v>0</v>
          </cell>
          <cell r="M470">
            <v>0</v>
          </cell>
          <cell r="N470">
            <v>0</v>
          </cell>
          <cell r="O470">
            <v>0</v>
          </cell>
          <cell r="P470">
            <v>9650.2000000000007</v>
          </cell>
          <cell r="Q470">
            <v>0</v>
          </cell>
          <cell r="R470">
            <v>0</v>
          </cell>
          <cell r="S470">
            <v>9650.2000000000007</v>
          </cell>
          <cell r="U470">
            <v>100000</v>
          </cell>
          <cell r="W470">
            <v>100000</v>
          </cell>
          <cell r="Z470">
            <v>-9650.2000000000007</v>
          </cell>
          <cell r="AB470">
            <v>0</v>
          </cell>
          <cell r="AC470">
            <v>0</v>
          </cell>
        </row>
        <row r="471">
          <cell r="G471" t="str">
            <v>zu319 HICKAM</v>
          </cell>
          <cell r="H471">
            <v>0</v>
          </cell>
          <cell r="I471">
            <v>0</v>
          </cell>
          <cell r="J471">
            <v>0</v>
          </cell>
          <cell r="K471">
            <v>0</v>
          </cell>
          <cell r="L471">
            <v>0</v>
          </cell>
          <cell r="M471">
            <v>0</v>
          </cell>
          <cell r="N471">
            <v>0</v>
          </cell>
          <cell r="O471">
            <v>0</v>
          </cell>
          <cell r="P471">
            <v>0</v>
          </cell>
          <cell r="Q471">
            <v>0</v>
          </cell>
          <cell r="R471">
            <v>0</v>
          </cell>
          <cell r="S471">
            <v>0</v>
          </cell>
          <cell r="U471">
            <v>0</v>
          </cell>
          <cell r="W471">
            <v>0</v>
          </cell>
          <cell r="Z471">
            <v>0</v>
          </cell>
          <cell r="AB471">
            <v>0</v>
          </cell>
        </row>
        <row r="472">
          <cell r="G472" t="str">
            <v>zu320 HICKAM</v>
          </cell>
          <cell r="H472">
            <v>0</v>
          </cell>
          <cell r="I472">
            <v>0</v>
          </cell>
          <cell r="J472">
            <v>0</v>
          </cell>
          <cell r="K472">
            <v>0</v>
          </cell>
          <cell r="L472">
            <v>0</v>
          </cell>
          <cell r="M472">
            <v>0</v>
          </cell>
          <cell r="N472">
            <v>0</v>
          </cell>
          <cell r="O472">
            <v>0</v>
          </cell>
          <cell r="P472">
            <v>0</v>
          </cell>
          <cell r="Q472">
            <v>0</v>
          </cell>
          <cell r="R472">
            <v>0</v>
          </cell>
          <cell r="S472">
            <v>0</v>
          </cell>
          <cell r="U472">
            <v>0</v>
          </cell>
          <cell r="W472">
            <v>0</v>
          </cell>
          <cell r="Z472">
            <v>0</v>
          </cell>
          <cell r="AB472">
            <v>0</v>
          </cell>
        </row>
        <row r="473">
          <cell r="G473" t="str">
            <v>zu322 IROQUOIS PT</v>
          </cell>
          <cell r="H473">
            <v>0</v>
          </cell>
          <cell r="I473">
            <v>0</v>
          </cell>
          <cell r="J473">
            <v>0</v>
          </cell>
          <cell r="K473">
            <v>0</v>
          </cell>
          <cell r="L473">
            <v>0</v>
          </cell>
          <cell r="M473">
            <v>0</v>
          </cell>
          <cell r="N473">
            <v>0</v>
          </cell>
          <cell r="O473">
            <v>0</v>
          </cell>
          <cell r="P473">
            <v>1322.92</v>
          </cell>
          <cell r="Q473">
            <v>0</v>
          </cell>
          <cell r="R473">
            <v>0</v>
          </cell>
          <cell r="S473">
            <v>1322.92</v>
          </cell>
          <cell r="U473">
            <v>100000</v>
          </cell>
          <cell r="W473">
            <v>100000</v>
          </cell>
          <cell r="Z473">
            <v>-1322.92</v>
          </cell>
          <cell r="AB473">
            <v>0</v>
          </cell>
          <cell r="AC473">
            <v>0</v>
          </cell>
        </row>
        <row r="474">
          <cell r="G474" t="str">
            <v>zu324 MAKAKILO GRACE PACIFIC</v>
          </cell>
          <cell r="H474">
            <v>0</v>
          </cell>
          <cell r="I474">
            <v>0</v>
          </cell>
          <cell r="J474">
            <v>0</v>
          </cell>
          <cell r="K474">
            <v>0</v>
          </cell>
          <cell r="L474">
            <v>0</v>
          </cell>
          <cell r="M474">
            <v>0</v>
          </cell>
          <cell r="N474">
            <v>0</v>
          </cell>
          <cell r="O474">
            <v>0</v>
          </cell>
          <cell r="P474">
            <v>0</v>
          </cell>
          <cell r="Q474">
            <v>0</v>
          </cell>
          <cell r="R474">
            <v>0</v>
          </cell>
          <cell r="S474">
            <v>0</v>
          </cell>
          <cell r="U474">
            <v>0</v>
          </cell>
          <cell r="W474">
            <v>0</v>
          </cell>
          <cell r="Z474">
            <v>0</v>
          </cell>
          <cell r="AB474">
            <v>0</v>
          </cell>
        </row>
        <row r="475">
          <cell r="G475" t="str">
            <v>zu337 ALIAMANU</v>
          </cell>
          <cell r="H475">
            <v>0</v>
          </cell>
          <cell r="I475">
            <v>0</v>
          </cell>
          <cell r="J475">
            <v>0</v>
          </cell>
          <cell r="K475">
            <v>0</v>
          </cell>
          <cell r="L475">
            <v>0</v>
          </cell>
          <cell r="M475">
            <v>0</v>
          </cell>
          <cell r="N475">
            <v>0</v>
          </cell>
          <cell r="O475">
            <v>0</v>
          </cell>
          <cell r="P475">
            <v>4858.92</v>
          </cell>
          <cell r="Q475">
            <v>0</v>
          </cell>
          <cell r="R475">
            <v>0</v>
          </cell>
          <cell r="S475">
            <v>4858.92</v>
          </cell>
          <cell r="U475">
            <v>100000</v>
          </cell>
          <cell r="W475">
            <v>100000</v>
          </cell>
          <cell r="Z475">
            <v>-4858.92</v>
          </cell>
          <cell r="AB475">
            <v>0</v>
          </cell>
          <cell r="AC475">
            <v>0</v>
          </cell>
        </row>
        <row r="476">
          <cell r="G476" t="str">
            <v>zu340 HONOULIULI WWTP</v>
          </cell>
          <cell r="H476">
            <v>0</v>
          </cell>
          <cell r="I476">
            <v>0</v>
          </cell>
          <cell r="J476">
            <v>0</v>
          </cell>
          <cell r="K476">
            <v>0</v>
          </cell>
          <cell r="L476">
            <v>0</v>
          </cell>
          <cell r="M476">
            <v>0</v>
          </cell>
          <cell r="N476">
            <v>0</v>
          </cell>
          <cell r="O476">
            <v>0</v>
          </cell>
          <cell r="P476">
            <v>0</v>
          </cell>
          <cell r="Q476">
            <v>0</v>
          </cell>
          <cell r="R476">
            <v>0</v>
          </cell>
          <cell r="S476">
            <v>0</v>
          </cell>
          <cell r="U476">
            <v>0</v>
          </cell>
          <cell r="W476">
            <v>0</v>
          </cell>
          <cell r="Z476">
            <v>0</v>
          </cell>
          <cell r="AB476">
            <v>0</v>
          </cell>
          <cell r="AC476">
            <v>0</v>
          </cell>
        </row>
        <row r="477">
          <cell r="G477" t="str">
            <v>zu345 TRIPLER</v>
          </cell>
          <cell r="H477">
            <v>0</v>
          </cell>
          <cell r="I477">
            <v>0</v>
          </cell>
          <cell r="J477">
            <v>0</v>
          </cell>
          <cell r="K477">
            <v>0</v>
          </cell>
          <cell r="L477">
            <v>0</v>
          </cell>
          <cell r="M477">
            <v>0</v>
          </cell>
          <cell r="N477">
            <v>0</v>
          </cell>
          <cell r="O477">
            <v>0</v>
          </cell>
          <cell r="P477">
            <v>0</v>
          </cell>
          <cell r="Q477">
            <v>0</v>
          </cell>
          <cell r="R477">
            <v>0</v>
          </cell>
          <cell r="S477">
            <v>0</v>
          </cell>
          <cell r="U477">
            <v>0</v>
          </cell>
          <cell r="W477">
            <v>0</v>
          </cell>
          <cell r="Z477">
            <v>0</v>
          </cell>
          <cell r="AB477">
            <v>0</v>
          </cell>
        </row>
        <row r="478">
          <cell r="G478" t="str">
            <v>zu346 BWS-WAIHEE</v>
          </cell>
          <cell r="H478">
            <v>0</v>
          </cell>
          <cell r="I478">
            <v>0</v>
          </cell>
          <cell r="J478">
            <v>0</v>
          </cell>
          <cell r="K478">
            <v>0</v>
          </cell>
          <cell r="L478">
            <v>0</v>
          </cell>
          <cell r="M478">
            <v>0</v>
          </cell>
          <cell r="N478">
            <v>0</v>
          </cell>
          <cell r="O478">
            <v>0</v>
          </cell>
          <cell r="P478">
            <v>0</v>
          </cell>
          <cell r="Q478">
            <v>0</v>
          </cell>
          <cell r="R478">
            <v>0</v>
          </cell>
          <cell r="S478">
            <v>0</v>
          </cell>
          <cell r="U478">
            <v>0</v>
          </cell>
          <cell r="W478">
            <v>0</v>
          </cell>
          <cell r="Z478">
            <v>0</v>
          </cell>
          <cell r="AB478">
            <v>0</v>
          </cell>
        </row>
        <row r="479">
          <cell r="G479" t="str">
            <v>zu382 EAST-WEST CTR</v>
          </cell>
          <cell r="H479">
            <v>0</v>
          </cell>
          <cell r="I479">
            <v>0</v>
          </cell>
          <cell r="J479">
            <v>0</v>
          </cell>
          <cell r="K479">
            <v>0</v>
          </cell>
          <cell r="L479">
            <v>0</v>
          </cell>
          <cell r="M479">
            <v>0</v>
          </cell>
          <cell r="N479">
            <v>0</v>
          </cell>
          <cell r="O479">
            <v>0</v>
          </cell>
          <cell r="P479">
            <v>0</v>
          </cell>
          <cell r="Q479">
            <v>0</v>
          </cell>
          <cell r="R479">
            <v>0</v>
          </cell>
          <cell r="S479">
            <v>0</v>
          </cell>
          <cell r="U479">
            <v>0</v>
          </cell>
          <cell r="W479">
            <v>0</v>
          </cell>
          <cell r="Z479">
            <v>0</v>
          </cell>
          <cell r="AB479">
            <v>0</v>
          </cell>
        </row>
        <row r="480">
          <cell r="G480" t="str">
            <v>zu395 BIG 3 INDUSTRIES</v>
          </cell>
          <cell r="H480">
            <v>0</v>
          </cell>
          <cell r="I480">
            <v>0</v>
          </cell>
          <cell r="J480">
            <v>0</v>
          </cell>
          <cell r="K480">
            <v>0</v>
          </cell>
          <cell r="L480">
            <v>0</v>
          </cell>
          <cell r="M480">
            <v>0</v>
          </cell>
          <cell r="N480">
            <v>0</v>
          </cell>
          <cell r="O480">
            <v>0</v>
          </cell>
          <cell r="P480">
            <v>0</v>
          </cell>
          <cell r="Q480">
            <v>0</v>
          </cell>
          <cell r="R480">
            <v>0</v>
          </cell>
          <cell r="S480">
            <v>0</v>
          </cell>
          <cell r="U480">
            <v>0</v>
          </cell>
          <cell r="W480">
            <v>0</v>
          </cell>
          <cell r="Z480">
            <v>0</v>
          </cell>
          <cell r="AB480">
            <v>0</v>
          </cell>
        </row>
        <row r="481">
          <cell r="G481" t="str">
            <v>zu418 BWS-WAHIAWA WELLS 2</v>
          </cell>
          <cell r="H481">
            <v>0</v>
          </cell>
          <cell r="I481">
            <v>0</v>
          </cell>
          <cell r="J481">
            <v>0</v>
          </cell>
          <cell r="K481">
            <v>0</v>
          </cell>
          <cell r="L481">
            <v>0</v>
          </cell>
          <cell r="M481">
            <v>0</v>
          </cell>
          <cell r="N481">
            <v>0</v>
          </cell>
          <cell r="O481">
            <v>0</v>
          </cell>
          <cell r="P481">
            <v>0</v>
          </cell>
          <cell r="Q481">
            <v>0</v>
          </cell>
          <cell r="R481">
            <v>0</v>
          </cell>
          <cell r="S481">
            <v>0</v>
          </cell>
          <cell r="U481">
            <v>0</v>
          </cell>
          <cell r="W481">
            <v>0</v>
          </cell>
          <cell r="Z481">
            <v>0</v>
          </cell>
          <cell r="AB481">
            <v>0</v>
          </cell>
        </row>
        <row r="482">
          <cell r="G482" t="str">
            <v>zu428 ARCHER</v>
          </cell>
          <cell r="H482">
            <v>0</v>
          </cell>
          <cell r="I482">
            <v>0</v>
          </cell>
          <cell r="J482">
            <v>0</v>
          </cell>
          <cell r="K482">
            <v>0</v>
          </cell>
          <cell r="L482">
            <v>0</v>
          </cell>
          <cell r="M482">
            <v>0</v>
          </cell>
          <cell r="N482">
            <v>0</v>
          </cell>
          <cell r="O482">
            <v>0</v>
          </cell>
          <cell r="P482">
            <v>0</v>
          </cell>
          <cell r="Q482">
            <v>0</v>
          </cell>
          <cell r="R482">
            <v>0</v>
          </cell>
          <cell r="S482">
            <v>0</v>
          </cell>
          <cell r="U482">
            <v>0</v>
          </cell>
          <cell r="W482">
            <v>0</v>
          </cell>
          <cell r="Z482">
            <v>0</v>
          </cell>
          <cell r="AB482">
            <v>0</v>
          </cell>
        </row>
        <row r="483">
          <cell r="G483" t="str">
            <v>zu437 SCHNITZER STEEL</v>
          </cell>
          <cell r="H483">
            <v>0</v>
          </cell>
          <cell r="I483">
            <v>0</v>
          </cell>
          <cell r="J483">
            <v>0</v>
          </cell>
          <cell r="K483">
            <v>0</v>
          </cell>
          <cell r="L483">
            <v>0</v>
          </cell>
          <cell r="M483">
            <v>0</v>
          </cell>
          <cell r="N483">
            <v>0</v>
          </cell>
          <cell r="O483">
            <v>0</v>
          </cell>
          <cell r="P483">
            <v>0</v>
          </cell>
          <cell r="Q483">
            <v>0</v>
          </cell>
          <cell r="R483">
            <v>0</v>
          </cell>
          <cell r="S483">
            <v>0</v>
          </cell>
          <cell r="U483">
            <v>0</v>
          </cell>
          <cell r="W483">
            <v>0</v>
          </cell>
          <cell r="Z483">
            <v>0</v>
          </cell>
          <cell r="AB483">
            <v>0</v>
          </cell>
        </row>
        <row r="484">
          <cell r="G484" t="str">
            <v>zu445 UH QUARRY</v>
          </cell>
          <cell r="H484">
            <v>0</v>
          </cell>
          <cell r="I484">
            <v>0</v>
          </cell>
          <cell r="J484">
            <v>0</v>
          </cell>
          <cell r="K484">
            <v>0</v>
          </cell>
          <cell r="L484">
            <v>0</v>
          </cell>
          <cell r="M484">
            <v>0</v>
          </cell>
          <cell r="N484">
            <v>0</v>
          </cell>
          <cell r="O484">
            <v>0</v>
          </cell>
          <cell r="P484">
            <v>3718.4</v>
          </cell>
          <cell r="Q484">
            <v>0</v>
          </cell>
          <cell r="R484">
            <v>0</v>
          </cell>
          <cell r="S484">
            <v>3718.4</v>
          </cell>
          <cell r="U484">
            <v>100000</v>
          </cell>
          <cell r="W484">
            <v>100000</v>
          </cell>
          <cell r="Z484">
            <v>-3718.4</v>
          </cell>
          <cell r="AB484">
            <v>0</v>
          </cell>
          <cell r="AC484">
            <v>0</v>
          </cell>
        </row>
        <row r="485">
          <cell r="G485" t="str">
            <v>zu446 UH QUARRY</v>
          </cell>
          <cell r="H485">
            <v>0</v>
          </cell>
          <cell r="I485">
            <v>0</v>
          </cell>
          <cell r="J485">
            <v>0</v>
          </cell>
          <cell r="K485">
            <v>0</v>
          </cell>
          <cell r="L485">
            <v>0</v>
          </cell>
          <cell r="M485">
            <v>0</v>
          </cell>
          <cell r="N485">
            <v>0</v>
          </cell>
          <cell r="O485">
            <v>0</v>
          </cell>
          <cell r="P485">
            <v>0</v>
          </cell>
          <cell r="Q485">
            <v>0</v>
          </cell>
          <cell r="R485">
            <v>0</v>
          </cell>
          <cell r="S485">
            <v>0</v>
          </cell>
          <cell r="U485">
            <v>0</v>
          </cell>
          <cell r="W485">
            <v>0</v>
          </cell>
          <cell r="Z485">
            <v>0</v>
          </cell>
          <cell r="AB485">
            <v>0</v>
          </cell>
        </row>
        <row r="486">
          <cell r="G486" t="str">
            <v>zu447 UH QUARRY</v>
          </cell>
          <cell r="H486">
            <v>0</v>
          </cell>
          <cell r="I486">
            <v>0</v>
          </cell>
          <cell r="J486">
            <v>0</v>
          </cell>
          <cell r="K486">
            <v>0</v>
          </cell>
          <cell r="L486">
            <v>0</v>
          </cell>
          <cell r="M486">
            <v>0</v>
          </cell>
          <cell r="N486">
            <v>0</v>
          </cell>
          <cell r="O486">
            <v>0</v>
          </cell>
          <cell r="P486">
            <v>0</v>
          </cell>
          <cell r="Q486">
            <v>0</v>
          </cell>
          <cell r="R486">
            <v>0</v>
          </cell>
          <cell r="S486">
            <v>0</v>
          </cell>
          <cell r="U486">
            <v>0</v>
          </cell>
          <cell r="W486">
            <v>0</v>
          </cell>
          <cell r="Z486">
            <v>0</v>
          </cell>
          <cell r="AB486">
            <v>0</v>
          </cell>
        </row>
        <row r="487">
          <cell r="G487" t="str">
            <v>zu463 IWILEI</v>
          </cell>
          <cell r="H487">
            <v>0</v>
          </cell>
          <cell r="I487">
            <v>0</v>
          </cell>
          <cell r="J487">
            <v>0</v>
          </cell>
          <cell r="K487">
            <v>0</v>
          </cell>
          <cell r="L487">
            <v>0</v>
          </cell>
          <cell r="M487">
            <v>0</v>
          </cell>
          <cell r="N487">
            <v>0</v>
          </cell>
          <cell r="O487">
            <v>0</v>
          </cell>
          <cell r="P487">
            <v>0</v>
          </cell>
          <cell r="Q487">
            <v>0</v>
          </cell>
          <cell r="R487">
            <v>0</v>
          </cell>
          <cell r="S487">
            <v>0</v>
          </cell>
          <cell r="U487">
            <v>0</v>
          </cell>
          <cell r="W487">
            <v>0</v>
          </cell>
          <cell r="Z487">
            <v>0</v>
          </cell>
          <cell r="AB487">
            <v>0</v>
          </cell>
        </row>
        <row r="488">
          <cell r="G488" t="str">
            <v>zu467 BWS-MILILANI MAUKA W4</v>
          </cell>
          <cell r="H488">
            <v>0</v>
          </cell>
          <cell r="I488">
            <v>0</v>
          </cell>
          <cell r="J488">
            <v>0</v>
          </cell>
          <cell r="K488">
            <v>0</v>
          </cell>
          <cell r="L488">
            <v>0</v>
          </cell>
          <cell r="M488">
            <v>0</v>
          </cell>
          <cell r="N488">
            <v>0</v>
          </cell>
          <cell r="O488">
            <v>0</v>
          </cell>
          <cell r="P488">
            <v>0</v>
          </cell>
          <cell r="Q488">
            <v>0</v>
          </cell>
          <cell r="R488">
            <v>0</v>
          </cell>
          <cell r="S488">
            <v>0</v>
          </cell>
          <cell r="U488">
            <v>0</v>
          </cell>
          <cell r="W488">
            <v>0</v>
          </cell>
          <cell r="Z488">
            <v>0</v>
          </cell>
          <cell r="AB488">
            <v>0</v>
          </cell>
        </row>
        <row r="489">
          <cell r="G489" t="str">
            <v>zu469 PENINSULA</v>
          </cell>
          <cell r="H489">
            <v>0</v>
          </cell>
          <cell r="I489">
            <v>0</v>
          </cell>
          <cell r="J489">
            <v>0</v>
          </cell>
          <cell r="K489">
            <v>0</v>
          </cell>
          <cell r="L489">
            <v>0</v>
          </cell>
          <cell r="M489">
            <v>0</v>
          </cell>
          <cell r="N489">
            <v>0</v>
          </cell>
          <cell r="O489">
            <v>0</v>
          </cell>
          <cell r="P489">
            <v>4813</v>
          </cell>
          <cell r="Q489">
            <v>0</v>
          </cell>
          <cell r="R489">
            <v>0</v>
          </cell>
          <cell r="S489">
            <v>4813</v>
          </cell>
          <cell r="U489">
            <v>100000</v>
          </cell>
          <cell r="W489">
            <v>100000</v>
          </cell>
          <cell r="Z489">
            <v>-4813</v>
          </cell>
          <cell r="AB489">
            <v>0</v>
          </cell>
          <cell r="AC489">
            <v>0</v>
          </cell>
        </row>
        <row r="490">
          <cell r="G490" t="str">
            <v>zu473 KEWALO</v>
          </cell>
          <cell r="H490">
            <v>0</v>
          </cell>
          <cell r="I490">
            <v>0</v>
          </cell>
          <cell r="J490">
            <v>0</v>
          </cell>
          <cell r="K490">
            <v>0</v>
          </cell>
          <cell r="L490">
            <v>0</v>
          </cell>
          <cell r="M490">
            <v>0</v>
          </cell>
          <cell r="N490">
            <v>0</v>
          </cell>
          <cell r="O490">
            <v>0</v>
          </cell>
          <cell r="P490">
            <v>0</v>
          </cell>
          <cell r="Q490">
            <v>0</v>
          </cell>
          <cell r="R490">
            <v>0</v>
          </cell>
          <cell r="S490">
            <v>0</v>
          </cell>
          <cell r="U490">
            <v>0</v>
          </cell>
          <cell r="W490">
            <v>0</v>
          </cell>
          <cell r="Z490">
            <v>0</v>
          </cell>
          <cell r="AB490">
            <v>0</v>
          </cell>
        </row>
        <row r="491">
          <cell r="G491" t="str">
            <v>zu485 KAMOKU</v>
          </cell>
          <cell r="H491">
            <v>0</v>
          </cell>
          <cell r="I491">
            <v>0</v>
          </cell>
          <cell r="J491">
            <v>0</v>
          </cell>
          <cell r="K491">
            <v>0</v>
          </cell>
          <cell r="L491">
            <v>0</v>
          </cell>
          <cell r="M491">
            <v>0</v>
          </cell>
          <cell r="N491">
            <v>0</v>
          </cell>
          <cell r="O491">
            <v>0</v>
          </cell>
          <cell r="P491">
            <v>0</v>
          </cell>
          <cell r="Q491">
            <v>0</v>
          </cell>
          <cell r="R491">
            <v>0</v>
          </cell>
          <cell r="S491">
            <v>0</v>
          </cell>
          <cell r="U491">
            <v>0</v>
          </cell>
          <cell r="W491">
            <v>0</v>
          </cell>
          <cell r="Z491">
            <v>0</v>
          </cell>
          <cell r="AB491">
            <v>0</v>
          </cell>
        </row>
        <row r="492">
          <cell r="G492" t="str">
            <v>zu488 FORT SHAFTER</v>
          </cell>
          <cell r="H492">
            <v>0</v>
          </cell>
          <cell r="I492">
            <v>0</v>
          </cell>
          <cell r="J492">
            <v>0</v>
          </cell>
          <cell r="K492">
            <v>0</v>
          </cell>
          <cell r="L492">
            <v>0</v>
          </cell>
          <cell r="M492">
            <v>0</v>
          </cell>
          <cell r="N492">
            <v>0</v>
          </cell>
          <cell r="O492">
            <v>0</v>
          </cell>
          <cell r="P492">
            <v>0</v>
          </cell>
          <cell r="Q492">
            <v>0</v>
          </cell>
          <cell r="R492">
            <v>0</v>
          </cell>
          <cell r="S492">
            <v>0</v>
          </cell>
          <cell r="U492">
            <v>0</v>
          </cell>
          <cell r="W492">
            <v>0</v>
          </cell>
          <cell r="X492">
            <v>0</v>
          </cell>
          <cell r="Y492">
            <v>0</v>
          </cell>
          <cell r="Z492">
            <v>0</v>
          </cell>
          <cell r="AB492">
            <v>0</v>
          </cell>
        </row>
        <row r="493">
          <cell r="G493" t="str">
            <v>zu489 GEIGER</v>
          </cell>
          <cell r="H493">
            <v>0</v>
          </cell>
          <cell r="I493">
            <v>0</v>
          </cell>
          <cell r="J493">
            <v>0</v>
          </cell>
          <cell r="K493">
            <v>0</v>
          </cell>
          <cell r="L493">
            <v>0</v>
          </cell>
          <cell r="M493">
            <v>0</v>
          </cell>
          <cell r="N493">
            <v>0</v>
          </cell>
          <cell r="O493">
            <v>0</v>
          </cell>
          <cell r="P493">
            <v>0</v>
          </cell>
          <cell r="Q493">
            <v>0</v>
          </cell>
          <cell r="R493">
            <v>0</v>
          </cell>
          <cell r="S493">
            <v>0</v>
          </cell>
          <cell r="U493">
            <v>0</v>
          </cell>
          <cell r="W493">
            <v>0</v>
          </cell>
          <cell r="Z493">
            <v>0</v>
          </cell>
          <cell r="AB493">
            <v>0</v>
          </cell>
        </row>
        <row r="494">
          <cell r="G494" t="str">
            <v>zu510 CAMP SMITH</v>
          </cell>
          <cell r="H494">
            <v>0</v>
          </cell>
          <cell r="I494">
            <v>0</v>
          </cell>
          <cell r="J494">
            <v>0</v>
          </cell>
          <cell r="K494">
            <v>0</v>
          </cell>
          <cell r="L494">
            <v>0</v>
          </cell>
          <cell r="M494">
            <v>0</v>
          </cell>
          <cell r="N494">
            <v>0</v>
          </cell>
          <cell r="O494">
            <v>0</v>
          </cell>
          <cell r="P494">
            <v>0</v>
          </cell>
          <cell r="Q494">
            <v>0</v>
          </cell>
          <cell r="R494">
            <v>0</v>
          </cell>
          <cell r="S494">
            <v>0</v>
          </cell>
          <cell r="U494">
            <v>0</v>
          </cell>
          <cell r="W494">
            <v>0</v>
          </cell>
          <cell r="Z494">
            <v>0</v>
          </cell>
          <cell r="AB494">
            <v>0</v>
          </cell>
        </row>
        <row r="495">
          <cell r="G495" t="str">
            <v>zu513 BARBERS PT TANK FARM</v>
          </cell>
          <cell r="H495">
            <v>0</v>
          </cell>
          <cell r="I495">
            <v>0</v>
          </cell>
          <cell r="J495">
            <v>0</v>
          </cell>
          <cell r="K495">
            <v>0</v>
          </cell>
          <cell r="L495">
            <v>0</v>
          </cell>
          <cell r="M495">
            <v>0</v>
          </cell>
          <cell r="N495">
            <v>0</v>
          </cell>
          <cell r="O495">
            <v>0</v>
          </cell>
          <cell r="P495">
            <v>0</v>
          </cell>
          <cell r="Q495">
            <v>0</v>
          </cell>
          <cell r="R495">
            <v>0</v>
          </cell>
          <cell r="S495">
            <v>0</v>
          </cell>
          <cell r="U495">
            <v>0</v>
          </cell>
          <cell r="W495">
            <v>0</v>
          </cell>
          <cell r="Z495">
            <v>0</v>
          </cell>
          <cell r="AB495">
            <v>0</v>
          </cell>
        </row>
        <row r="496">
          <cell r="G496" t="str">
            <v>zu518 FORD ISLAND</v>
          </cell>
          <cell r="H496">
            <v>0</v>
          </cell>
          <cell r="I496">
            <v>0</v>
          </cell>
          <cell r="J496">
            <v>0</v>
          </cell>
          <cell r="K496">
            <v>0</v>
          </cell>
          <cell r="L496">
            <v>0</v>
          </cell>
          <cell r="M496">
            <v>0</v>
          </cell>
          <cell r="N496">
            <v>0</v>
          </cell>
          <cell r="O496">
            <v>0</v>
          </cell>
          <cell r="P496">
            <v>5882.98</v>
          </cell>
          <cell r="Q496">
            <v>0</v>
          </cell>
          <cell r="R496">
            <v>0</v>
          </cell>
          <cell r="S496">
            <v>5882.98</v>
          </cell>
          <cell r="U496">
            <v>100000</v>
          </cell>
          <cell r="W496">
            <v>100000</v>
          </cell>
          <cell r="Z496">
            <v>-5882.98</v>
          </cell>
          <cell r="AB496">
            <v>0</v>
          </cell>
          <cell r="AC496">
            <v>0</v>
          </cell>
        </row>
        <row r="497">
          <cell r="G497" t="str">
            <v>zu519 FORD ISLAND</v>
          </cell>
          <cell r="H497">
            <v>0</v>
          </cell>
          <cell r="I497">
            <v>0</v>
          </cell>
          <cell r="J497">
            <v>0</v>
          </cell>
          <cell r="K497">
            <v>0</v>
          </cell>
          <cell r="L497">
            <v>0</v>
          </cell>
          <cell r="M497">
            <v>0</v>
          </cell>
          <cell r="N497">
            <v>0</v>
          </cell>
          <cell r="O497">
            <v>0</v>
          </cell>
          <cell r="P497">
            <v>0</v>
          </cell>
          <cell r="Q497">
            <v>0</v>
          </cell>
          <cell r="R497">
            <v>0</v>
          </cell>
          <cell r="S497">
            <v>0</v>
          </cell>
          <cell r="U497">
            <v>0</v>
          </cell>
          <cell r="W497">
            <v>0</v>
          </cell>
          <cell r="Z497">
            <v>0</v>
          </cell>
          <cell r="AB497">
            <v>0</v>
          </cell>
        </row>
        <row r="498">
          <cell r="G498" t="str">
            <v>zu520 FORD ISLAND</v>
          </cell>
          <cell r="H498">
            <v>0</v>
          </cell>
          <cell r="I498">
            <v>0</v>
          </cell>
          <cell r="J498">
            <v>0</v>
          </cell>
          <cell r="K498">
            <v>0</v>
          </cell>
          <cell r="L498">
            <v>0</v>
          </cell>
          <cell r="M498">
            <v>0</v>
          </cell>
          <cell r="N498">
            <v>0</v>
          </cell>
          <cell r="O498">
            <v>0</v>
          </cell>
          <cell r="P498">
            <v>0</v>
          </cell>
          <cell r="Q498">
            <v>0</v>
          </cell>
          <cell r="R498">
            <v>0</v>
          </cell>
          <cell r="S498">
            <v>0</v>
          </cell>
          <cell r="U498">
            <v>0</v>
          </cell>
          <cell r="W498">
            <v>0</v>
          </cell>
          <cell r="Z498">
            <v>0</v>
          </cell>
          <cell r="AB498">
            <v>0</v>
          </cell>
        </row>
        <row r="499">
          <cell r="G499" t="str">
            <v>zu521 FORD ISLAND</v>
          </cell>
          <cell r="H499">
            <v>0</v>
          </cell>
          <cell r="I499">
            <v>0</v>
          </cell>
          <cell r="J499">
            <v>0</v>
          </cell>
          <cell r="K499">
            <v>0</v>
          </cell>
          <cell r="L499">
            <v>0</v>
          </cell>
          <cell r="M499">
            <v>0</v>
          </cell>
          <cell r="N499">
            <v>0</v>
          </cell>
          <cell r="O499">
            <v>0</v>
          </cell>
          <cell r="P499">
            <v>0</v>
          </cell>
          <cell r="Q499">
            <v>0</v>
          </cell>
          <cell r="R499">
            <v>0</v>
          </cell>
          <cell r="S499">
            <v>0</v>
          </cell>
          <cell r="U499">
            <v>0</v>
          </cell>
          <cell r="W499">
            <v>0</v>
          </cell>
          <cell r="Z499">
            <v>0</v>
          </cell>
          <cell r="AB499">
            <v>0</v>
          </cell>
        </row>
        <row r="500">
          <cell r="G500" t="str">
            <v>zu591 FORT SHAFTER MAUKA</v>
          </cell>
          <cell r="H500">
            <v>0</v>
          </cell>
          <cell r="I500">
            <v>0</v>
          </cell>
          <cell r="J500">
            <v>0</v>
          </cell>
          <cell r="K500">
            <v>0</v>
          </cell>
          <cell r="L500">
            <v>0</v>
          </cell>
          <cell r="M500">
            <v>0</v>
          </cell>
          <cell r="N500">
            <v>0</v>
          </cell>
          <cell r="O500">
            <v>0</v>
          </cell>
          <cell r="P500">
            <v>0</v>
          </cell>
          <cell r="Q500">
            <v>0</v>
          </cell>
          <cell r="R500">
            <v>0</v>
          </cell>
          <cell r="S500">
            <v>0</v>
          </cell>
          <cell r="U500">
            <v>0</v>
          </cell>
          <cell r="W500">
            <v>0</v>
          </cell>
          <cell r="Z500">
            <v>0</v>
          </cell>
          <cell r="AB500">
            <v>0</v>
          </cell>
        </row>
      </sheetData>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hawaiianelectric.com/documents/clean_energy_hawaii/integrated_grid_planning/stakeholder_engagement/working_groups/distribution_planning/20200602_dpwg_distribution_planning_methodology.pdf" TargetMode="External"/><Relationship Id="rId7" Type="http://schemas.openxmlformats.org/officeDocument/2006/relationships/hyperlink" Target="https://www.hawaiianelectric.com/documents/clean_energy_hawaii/integrated_grid_planning/Revised%202021-10-08%20Distribution%20DER%20Hosting%20Capacity%20Grid%20Needs%20High%20Forecast.xlsx" TargetMode="External"/><Relationship Id="rId2" Type="http://schemas.openxmlformats.org/officeDocument/2006/relationships/hyperlink" Target="https://www.hawaiianelectric.com/documents/clean_energy_hawaii/integrated_grid_planning/Distribution%20DER%20Hosting%20Capacity%20Grid%20Needs%2003Aug2021%20Report%20Tables.xlsx" TargetMode="External"/><Relationship Id="rId1" Type="http://schemas.openxmlformats.org/officeDocument/2006/relationships/hyperlink" Target="https://www.hawaiianelectric.com/documents/clean_energy_hawaii/integrated_grid_planning/distribution_der_hosting_capacity_grid_needs_03Aug2021.pdf" TargetMode="External"/><Relationship Id="rId6" Type="http://schemas.openxmlformats.org/officeDocument/2006/relationships/hyperlink" Target="https://www.hawaiianelectric.com/documents/clean_energy_hawaii/integrated_grid_planning/20211008_distribution_der_hosting_capacity_grid_needs_draft.pdf" TargetMode="External"/><Relationship Id="rId5" Type="http://schemas.openxmlformats.org/officeDocument/2006/relationships/hyperlink" Target="https://www.hawaiianelectric.com/documents/clean_energy_hawaii/integrated_grid_planning/stakeholder_engagement/working_groups/forecast_assumptions/20210819_heco_submittal_of_revised_igp_inputs_and_assumptions.pdf" TargetMode="External"/><Relationship Id="rId4" Type="http://schemas.openxmlformats.org/officeDocument/2006/relationships/hyperlink" Target="https://www.hawaiianelectric.com/documents/clean_energy_hawaii/integrated_grid_planning/20210803_heco_submittal_of_igp_inputs_and_assum_and_der_hosting_capacity.pdf"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0ABA1-4116-4046-84B5-E91CEA9C28F1}">
  <sheetPr>
    <tabColor theme="1"/>
  </sheetPr>
  <dimension ref="A1:AR2454"/>
  <sheetViews>
    <sheetView tabSelected="1" zoomScale="80" zoomScaleNormal="80" workbookViewId="0"/>
  </sheetViews>
  <sheetFormatPr defaultRowHeight="14.4" x14ac:dyDescent="0.3"/>
  <cols>
    <col min="2" max="2" width="33.6640625" customWidth="1"/>
    <col min="3" max="3" width="36.5546875" customWidth="1"/>
    <col min="4" max="4" width="94.109375" customWidth="1"/>
    <col min="5" max="5" width="27.109375" customWidth="1"/>
    <col min="6" max="6" width="25.5546875" bestFit="1" customWidth="1"/>
    <col min="7" max="7" width="15.6640625" customWidth="1"/>
    <col min="8" max="8" width="14" customWidth="1"/>
    <col min="12" max="12" width="12.44140625" customWidth="1"/>
    <col min="13" max="13" width="15.44140625" customWidth="1"/>
    <col min="16" max="44" width="8.88671875" style="8"/>
  </cols>
  <sheetData>
    <row r="1" spans="1:22" x14ac:dyDescent="0.3">
      <c r="A1" s="7"/>
      <c r="B1" s="7"/>
      <c r="C1" s="7"/>
      <c r="D1" s="7"/>
      <c r="E1" s="8"/>
      <c r="F1" s="8"/>
      <c r="G1" s="8"/>
      <c r="H1" s="8"/>
      <c r="I1" s="8"/>
      <c r="J1" s="8"/>
      <c r="K1" s="8"/>
      <c r="L1" s="8"/>
      <c r="M1" s="8"/>
      <c r="N1" s="8"/>
      <c r="O1" s="8"/>
    </row>
    <row r="2" spans="1:22" ht="15.6" x14ac:dyDescent="0.3">
      <c r="A2" s="7"/>
      <c r="B2" s="135" t="s">
        <v>867</v>
      </c>
      <c r="C2" s="135"/>
      <c r="D2" s="135"/>
      <c r="E2" s="135"/>
      <c r="F2" s="8"/>
      <c r="G2" s="8"/>
      <c r="H2" s="8"/>
      <c r="I2" s="8"/>
      <c r="J2" s="8"/>
      <c r="K2" s="8"/>
      <c r="L2" s="8"/>
      <c r="M2" s="8"/>
      <c r="N2" s="9"/>
      <c r="O2" s="10"/>
    </row>
    <row r="3" spans="1:22" ht="46.5" customHeight="1" x14ac:dyDescent="0.3">
      <c r="A3" s="7"/>
      <c r="B3" s="136" t="s">
        <v>930</v>
      </c>
      <c r="C3" s="136"/>
      <c r="D3" s="136"/>
      <c r="E3" s="136"/>
      <c r="F3" s="8"/>
      <c r="G3" s="8"/>
      <c r="H3" s="8"/>
      <c r="I3" s="8"/>
      <c r="J3" s="8"/>
      <c r="K3" s="8"/>
      <c r="L3" s="8"/>
      <c r="M3" s="8"/>
      <c r="N3" s="11"/>
      <c r="O3" s="11"/>
    </row>
    <row r="4" spans="1:22" x14ac:dyDescent="0.3">
      <c r="A4" s="7"/>
      <c r="B4" s="7"/>
      <c r="C4" s="7"/>
      <c r="D4" s="7"/>
      <c r="E4" s="8"/>
      <c r="F4" s="8"/>
      <c r="G4" s="8"/>
      <c r="H4" s="8"/>
      <c r="I4" s="8"/>
      <c r="J4" s="8"/>
      <c r="K4" s="8"/>
      <c r="L4" s="8"/>
      <c r="M4" s="8"/>
      <c r="N4" s="12"/>
      <c r="O4" s="8"/>
    </row>
    <row r="5" spans="1:22" x14ac:dyDescent="0.3">
      <c r="A5" s="7"/>
      <c r="B5" s="7"/>
      <c r="C5" s="7"/>
      <c r="D5" s="7"/>
      <c r="E5" s="8"/>
      <c r="F5" s="8"/>
      <c r="G5" s="8"/>
      <c r="H5" s="8"/>
      <c r="I5" s="8"/>
      <c r="J5" s="8"/>
      <c r="K5" s="8"/>
      <c r="L5" s="8"/>
      <c r="M5" s="8"/>
      <c r="N5" s="12"/>
      <c r="O5" s="8"/>
    </row>
    <row r="6" spans="1:22" ht="16.2" thickBot="1" x14ac:dyDescent="0.35">
      <c r="A6" s="7"/>
      <c r="B6" s="137" t="s">
        <v>732</v>
      </c>
      <c r="C6" s="137"/>
      <c r="D6" s="137"/>
      <c r="E6" s="137"/>
      <c r="F6" s="9"/>
      <c r="G6" s="8"/>
      <c r="H6" s="8"/>
      <c r="I6" s="8"/>
      <c r="J6" s="8"/>
      <c r="K6" s="8"/>
      <c r="L6" s="8"/>
      <c r="M6" s="8"/>
      <c r="N6" s="12"/>
      <c r="O6" s="8"/>
    </row>
    <row r="7" spans="1:22" s="8" customFormat="1" ht="15" thickBot="1" x14ac:dyDescent="0.35">
      <c r="A7" s="7"/>
      <c r="B7" s="13" t="s">
        <v>733</v>
      </c>
      <c r="C7" s="13" t="s">
        <v>734</v>
      </c>
      <c r="D7" s="138" t="s">
        <v>675</v>
      </c>
      <c r="E7" s="138"/>
      <c r="F7" s="11"/>
      <c r="N7" s="12"/>
    </row>
    <row r="8" spans="1:22" s="8" customFormat="1" ht="31.95" customHeight="1" thickBot="1" x14ac:dyDescent="0.35">
      <c r="A8" s="7"/>
      <c r="B8" s="14">
        <v>44411</v>
      </c>
      <c r="C8" s="15">
        <v>1</v>
      </c>
      <c r="D8" s="124" t="s">
        <v>931</v>
      </c>
      <c r="E8" s="125"/>
      <c r="F8" s="7"/>
      <c r="N8" s="12"/>
      <c r="Q8" s="16"/>
      <c r="R8" s="12"/>
      <c r="S8" s="12"/>
      <c r="T8" s="12"/>
      <c r="U8" s="12"/>
      <c r="V8" s="12"/>
    </row>
    <row r="9" spans="1:22" s="8" customFormat="1" ht="31.95" customHeight="1" thickBot="1" x14ac:dyDescent="0.35">
      <c r="A9" s="7"/>
      <c r="B9" s="53">
        <v>44477</v>
      </c>
      <c r="C9" s="54">
        <v>2</v>
      </c>
      <c r="D9" s="139" t="s">
        <v>932</v>
      </c>
      <c r="E9" s="139"/>
      <c r="F9" s="7"/>
      <c r="N9" s="12"/>
      <c r="Q9" s="16"/>
      <c r="R9" s="12"/>
      <c r="S9" s="12"/>
      <c r="T9" s="12"/>
      <c r="U9" s="12"/>
      <c r="V9" s="12"/>
    </row>
    <row r="10" spans="1:22" s="8" customFormat="1" ht="46.05" customHeight="1" thickBot="1" x14ac:dyDescent="0.35">
      <c r="A10" s="7"/>
      <c r="B10" s="14">
        <v>44505</v>
      </c>
      <c r="C10" s="15">
        <v>3</v>
      </c>
      <c r="D10" s="124" t="s">
        <v>984</v>
      </c>
      <c r="E10" s="125"/>
      <c r="F10" s="7"/>
      <c r="N10" s="12"/>
      <c r="Q10" s="109"/>
      <c r="R10" s="12"/>
      <c r="S10" s="12"/>
      <c r="T10" s="12"/>
      <c r="U10" s="12"/>
      <c r="V10" s="12"/>
    </row>
    <row r="11" spans="1:22" s="8" customFormat="1" ht="29.25" customHeight="1" x14ac:dyDescent="0.3">
      <c r="A11" s="7"/>
      <c r="B11" s="7"/>
      <c r="C11" s="7"/>
      <c r="D11" s="7"/>
      <c r="N11" s="12"/>
      <c r="O11" s="16"/>
      <c r="P11" s="133"/>
      <c r="Q11" s="133"/>
      <c r="R11" s="133"/>
      <c r="S11" s="133"/>
      <c r="T11" s="133"/>
      <c r="U11" s="12"/>
      <c r="V11" s="12"/>
    </row>
    <row r="12" spans="1:22" s="8" customFormat="1" ht="15" customHeight="1" x14ac:dyDescent="0.3">
      <c r="A12" s="7"/>
      <c r="B12" s="7"/>
      <c r="C12" s="7"/>
      <c r="D12" s="7"/>
      <c r="N12" s="12"/>
      <c r="O12" s="16"/>
      <c r="P12" s="133"/>
      <c r="Q12" s="133"/>
      <c r="R12" s="133"/>
      <c r="S12" s="133"/>
      <c r="T12" s="133"/>
      <c r="U12" s="17"/>
      <c r="V12" s="17"/>
    </row>
    <row r="13" spans="1:22" s="8" customFormat="1" ht="16.5" customHeight="1" thickBot="1" x14ac:dyDescent="0.35">
      <c r="A13" s="7"/>
      <c r="B13" s="132" t="s">
        <v>735</v>
      </c>
      <c r="C13" s="132"/>
      <c r="D13" s="132"/>
      <c r="E13" s="132"/>
      <c r="M13" s="12"/>
      <c r="N13" s="18"/>
      <c r="O13" s="134"/>
      <c r="P13" s="134"/>
      <c r="Q13" s="134"/>
      <c r="R13" s="134"/>
      <c r="S13" s="134"/>
      <c r="T13" s="17"/>
      <c r="U13" s="17"/>
    </row>
    <row r="14" spans="1:22" s="8" customFormat="1" ht="15" thickBot="1" x14ac:dyDescent="0.35">
      <c r="A14" s="7"/>
      <c r="B14" s="19" t="s">
        <v>736</v>
      </c>
      <c r="C14" s="19" t="s">
        <v>703</v>
      </c>
      <c r="D14" s="55" t="s">
        <v>675</v>
      </c>
      <c r="E14" s="20" t="s">
        <v>737</v>
      </c>
      <c r="M14" s="12"/>
      <c r="N14" s="18"/>
      <c r="O14" s="134"/>
      <c r="P14" s="134"/>
      <c r="Q14" s="134"/>
      <c r="R14" s="134"/>
      <c r="S14" s="134"/>
      <c r="T14" s="12"/>
      <c r="U14" s="12"/>
    </row>
    <row r="15" spans="1:22" s="8" customFormat="1" ht="19.5" customHeight="1" thickBot="1" x14ac:dyDescent="0.35">
      <c r="A15" s="7"/>
      <c r="B15" s="21" t="s">
        <v>738</v>
      </c>
      <c r="C15" s="22" t="s">
        <v>738</v>
      </c>
      <c r="D15" s="52" t="s">
        <v>739</v>
      </c>
      <c r="E15" s="23" t="s">
        <v>740</v>
      </c>
      <c r="M15" s="12"/>
      <c r="N15" s="16"/>
      <c r="O15" s="133"/>
      <c r="P15" s="133"/>
      <c r="Q15" s="133"/>
      <c r="R15" s="133"/>
      <c r="S15" s="133"/>
      <c r="T15" s="16"/>
      <c r="U15" s="16"/>
    </row>
    <row r="16" spans="1:22" s="8" customFormat="1" ht="19.5" customHeight="1" thickBot="1" x14ac:dyDescent="0.35">
      <c r="A16" s="7"/>
      <c r="B16" s="21" t="s">
        <v>741</v>
      </c>
      <c r="C16" s="24" t="s">
        <v>741</v>
      </c>
      <c r="D16" s="52" t="s">
        <v>742</v>
      </c>
      <c r="E16" s="23" t="s">
        <v>740</v>
      </c>
      <c r="M16" s="12"/>
      <c r="N16" s="16"/>
      <c r="O16" s="16"/>
      <c r="P16" s="16"/>
      <c r="Q16" s="16"/>
      <c r="R16" s="16"/>
      <c r="S16" s="16"/>
      <c r="T16" s="16"/>
      <c r="U16" s="16"/>
    </row>
    <row r="17" spans="1:21" s="8" customFormat="1" ht="19.5" customHeight="1" thickBot="1" x14ac:dyDescent="0.35">
      <c r="A17" s="7"/>
      <c r="B17" s="21" t="s">
        <v>743</v>
      </c>
      <c r="C17" s="24" t="s">
        <v>743</v>
      </c>
      <c r="D17" s="52" t="s">
        <v>744</v>
      </c>
      <c r="E17" s="23" t="s">
        <v>740</v>
      </c>
      <c r="M17" s="12"/>
      <c r="N17" s="16"/>
      <c r="O17" s="16"/>
      <c r="P17" s="16"/>
      <c r="Q17" s="16"/>
      <c r="R17" s="16"/>
      <c r="S17" s="16"/>
      <c r="T17" s="16"/>
      <c r="U17" s="16"/>
    </row>
    <row r="18" spans="1:21" s="8" customFormat="1" ht="19.5" customHeight="1" thickBot="1" x14ac:dyDescent="0.35">
      <c r="A18" s="7"/>
      <c r="B18" s="21" t="s">
        <v>745</v>
      </c>
      <c r="C18" s="22" t="s">
        <v>745</v>
      </c>
      <c r="D18" s="25" t="s">
        <v>746</v>
      </c>
      <c r="E18" s="23" t="s">
        <v>740</v>
      </c>
      <c r="M18" s="12"/>
      <c r="N18" s="16"/>
      <c r="O18" s="16"/>
      <c r="P18" s="16"/>
      <c r="Q18" s="16"/>
      <c r="R18" s="16"/>
      <c r="S18" s="16"/>
      <c r="T18" s="16"/>
      <c r="U18" s="16"/>
    </row>
    <row r="19" spans="1:21" s="8" customFormat="1" ht="19.5" customHeight="1" thickBot="1" x14ac:dyDescent="0.35">
      <c r="A19" s="7"/>
      <c r="B19" s="56" t="s">
        <v>726</v>
      </c>
      <c r="C19" s="126" t="s">
        <v>724</v>
      </c>
      <c r="D19" s="51" t="s">
        <v>822</v>
      </c>
      <c r="E19" s="26" t="s">
        <v>740</v>
      </c>
      <c r="M19" s="12"/>
      <c r="N19" s="16"/>
      <c r="O19" s="16"/>
      <c r="P19" s="16"/>
      <c r="Q19" s="16"/>
      <c r="R19" s="16"/>
      <c r="S19" s="16"/>
      <c r="T19" s="16"/>
      <c r="U19" s="16"/>
    </row>
    <row r="20" spans="1:21" s="8" customFormat="1" ht="19.5" customHeight="1" thickBot="1" x14ac:dyDescent="0.35">
      <c r="A20" s="7"/>
      <c r="B20" s="56" t="s">
        <v>727</v>
      </c>
      <c r="C20" s="127"/>
      <c r="D20" s="51" t="s">
        <v>824</v>
      </c>
      <c r="E20" s="26" t="s">
        <v>740</v>
      </c>
      <c r="M20" s="12"/>
      <c r="N20" s="16"/>
      <c r="O20" s="16"/>
      <c r="P20" s="16"/>
      <c r="Q20" s="16"/>
      <c r="R20" s="16"/>
      <c r="S20" s="16"/>
      <c r="T20" s="16"/>
      <c r="U20" s="16"/>
    </row>
    <row r="21" spans="1:21" s="8" customFormat="1" ht="19.5" customHeight="1" thickBot="1" x14ac:dyDescent="0.35">
      <c r="A21" s="7"/>
      <c r="B21" s="56" t="s">
        <v>728</v>
      </c>
      <c r="C21" s="127"/>
      <c r="D21" s="51" t="s">
        <v>825</v>
      </c>
      <c r="E21" s="26" t="s">
        <v>740</v>
      </c>
      <c r="M21" s="12"/>
      <c r="N21" s="16"/>
      <c r="O21" s="16"/>
      <c r="P21" s="16"/>
      <c r="Q21" s="16"/>
      <c r="R21" s="16"/>
      <c r="S21" s="16"/>
      <c r="T21" s="16"/>
      <c r="U21" s="16"/>
    </row>
    <row r="22" spans="1:21" s="8" customFormat="1" ht="19.5" customHeight="1" thickBot="1" x14ac:dyDescent="0.35">
      <c r="A22" s="7"/>
      <c r="B22" s="56" t="s">
        <v>729</v>
      </c>
      <c r="C22" s="127"/>
      <c r="D22" s="51" t="s">
        <v>847</v>
      </c>
      <c r="E22" s="26" t="s">
        <v>740</v>
      </c>
      <c r="M22" s="12"/>
      <c r="N22" s="16"/>
      <c r="O22" s="16"/>
      <c r="P22" s="16"/>
      <c r="Q22" s="16"/>
      <c r="R22" s="16"/>
      <c r="S22" s="16"/>
      <c r="T22" s="16"/>
      <c r="U22" s="16"/>
    </row>
    <row r="23" spans="1:21" s="8" customFormat="1" ht="19.5" customHeight="1" thickBot="1" x14ac:dyDescent="0.35">
      <c r="A23" s="7"/>
      <c r="B23" s="56" t="s">
        <v>730</v>
      </c>
      <c r="C23" s="128"/>
      <c r="D23" s="51" t="s">
        <v>827</v>
      </c>
      <c r="E23" s="26" t="s">
        <v>740</v>
      </c>
      <c r="M23" s="12"/>
      <c r="N23" s="16"/>
      <c r="O23" s="16"/>
      <c r="P23" s="16"/>
      <c r="Q23" s="16"/>
      <c r="R23" s="16"/>
      <c r="S23" s="16"/>
      <c r="T23" s="16"/>
      <c r="U23" s="16"/>
    </row>
    <row r="24" spans="1:21" s="8" customFormat="1" ht="19.5" customHeight="1" thickBot="1" x14ac:dyDescent="0.35">
      <c r="A24" s="7"/>
      <c r="B24" s="57" t="s">
        <v>717</v>
      </c>
      <c r="C24" s="129" t="s">
        <v>725</v>
      </c>
      <c r="D24" s="52" t="s">
        <v>828</v>
      </c>
      <c r="E24" s="23" t="s">
        <v>740</v>
      </c>
      <c r="M24" s="12"/>
      <c r="N24" s="16"/>
      <c r="O24" s="16"/>
      <c r="P24" s="16"/>
      <c r="Q24" s="16"/>
      <c r="R24" s="16"/>
      <c r="S24" s="16"/>
      <c r="T24" s="16"/>
      <c r="U24" s="16"/>
    </row>
    <row r="25" spans="1:21" s="8" customFormat="1" ht="19.5" customHeight="1" thickBot="1" x14ac:dyDescent="0.35">
      <c r="A25" s="7"/>
      <c r="B25" s="57" t="s">
        <v>816</v>
      </c>
      <c r="C25" s="130"/>
      <c r="D25" s="52" t="s">
        <v>829</v>
      </c>
      <c r="E25" s="23" t="s">
        <v>740</v>
      </c>
      <c r="M25" s="12"/>
      <c r="N25" s="16"/>
      <c r="O25" s="16"/>
      <c r="P25" s="16"/>
      <c r="Q25" s="16"/>
      <c r="R25" s="16"/>
      <c r="S25" s="16"/>
      <c r="T25" s="16"/>
      <c r="U25" s="16"/>
    </row>
    <row r="26" spans="1:21" s="8" customFormat="1" ht="19.5" customHeight="1" thickBot="1" x14ac:dyDescent="0.35">
      <c r="A26" s="7"/>
      <c r="B26" s="57" t="s">
        <v>817</v>
      </c>
      <c r="C26" s="130"/>
      <c r="D26" s="52" t="s">
        <v>830</v>
      </c>
      <c r="E26" s="23" t="s">
        <v>740</v>
      </c>
    </row>
    <row r="27" spans="1:21" s="8" customFormat="1" ht="19.5" customHeight="1" thickBot="1" x14ac:dyDescent="0.35">
      <c r="A27" s="7"/>
      <c r="B27" s="57" t="s">
        <v>718</v>
      </c>
      <c r="C27" s="130"/>
      <c r="D27" s="52" t="s">
        <v>848</v>
      </c>
      <c r="E27" s="23" t="s">
        <v>740</v>
      </c>
    </row>
    <row r="28" spans="1:21" s="8" customFormat="1" ht="19.5" customHeight="1" thickBot="1" x14ac:dyDescent="0.35">
      <c r="B28" s="57" t="s">
        <v>719</v>
      </c>
      <c r="C28" s="131"/>
      <c r="D28" s="52" t="s">
        <v>832</v>
      </c>
      <c r="E28" s="23" t="s">
        <v>740</v>
      </c>
      <c r="F28" s="50"/>
      <c r="G28" s="50"/>
      <c r="H28" s="50"/>
      <c r="I28" s="50"/>
      <c r="J28" s="50"/>
      <c r="K28" s="50"/>
      <c r="L28" s="50"/>
    </row>
    <row r="29" spans="1:21" s="8" customFormat="1" ht="19.5" customHeight="1" thickBot="1" x14ac:dyDescent="0.35">
      <c r="B29" s="56" t="s">
        <v>682</v>
      </c>
      <c r="C29" s="117" t="s">
        <v>721</v>
      </c>
      <c r="D29" s="51" t="s">
        <v>849</v>
      </c>
      <c r="E29" s="26" t="s">
        <v>740</v>
      </c>
    </row>
    <row r="30" spans="1:21" s="8" customFormat="1" ht="19.5" customHeight="1" thickBot="1" x14ac:dyDescent="0.35">
      <c r="B30" s="56" t="s">
        <v>681</v>
      </c>
      <c r="C30" s="118"/>
      <c r="D30" s="51" t="s">
        <v>850</v>
      </c>
      <c r="E30" s="26" t="s">
        <v>740</v>
      </c>
    </row>
    <row r="31" spans="1:21" s="8" customFormat="1" ht="19.5" customHeight="1" thickBot="1" x14ac:dyDescent="0.35">
      <c r="B31" s="56" t="s">
        <v>683</v>
      </c>
      <c r="C31" s="118"/>
      <c r="D31" s="51" t="s">
        <v>851</v>
      </c>
      <c r="E31" s="26" t="s">
        <v>740</v>
      </c>
    </row>
    <row r="32" spans="1:21" s="8" customFormat="1" ht="19.5" customHeight="1" thickBot="1" x14ac:dyDescent="0.35">
      <c r="B32" s="56" t="s">
        <v>684</v>
      </c>
      <c r="C32" s="118"/>
      <c r="D32" s="51" t="s">
        <v>852</v>
      </c>
      <c r="E32" s="26" t="s">
        <v>740</v>
      </c>
    </row>
    <row r="33" spans="2:5" s="8" customFormat="1" ht="19.5" customHeight="1" thickBot="1" x14ac:dyDescent="0.35">
      <c r="B33" s="56" t="s">
        <v>685</v>
      </c>
      <c r="C33" s="118"/>
      <c r="D33" s="51" t="s">
        <v>853</v>
      </c>
      <c r="E33" s="26" t="s">
        <v>740</v>
      </c>
    </row>
    <row r="34" spans="2:5" s="8" customFormat="1" ht="19.5" customHeight="1" thickBot="1" x14ac:dyDescent="0.35">
      <c r="B34" s="56" t="s">
        <v>686</v>
      </c>
      <c r="C34" s="119"/>
      <c r="D34" s="51" t="s">
        <v>854</v>
      </c>
      <c r="E34" s="26" t="s">
        <v>740</v>
      </c>
    </row>
    <row r="35" spans="2:5" s="8" customFormat="1" ht="19.5" customHeight="1" thickBot="1" x14ac:dyDescent="0.35">
      <c r="B35" s="57" t="s">
        <v>676</v>
      </c>
      <c r="C35" s="120" t="s">
        <v>722</v>
      </c>
      <c r="D35" s="52" t="s">
        <v>855</v>
      </c>
      <c r="E35" s="23" t="s">
        <v>740</v>
      </c>
    </row>
    <row r="36" spans="2:5" s="8" customFormat="1" ht="19.5" customHeight="1" thickBot="1" x14ac:dyDescent="0.35">
      <c r="B36" s="57" t="s">
        <v>677</v>
      </c>
      <c r="C36" s="121"/>
      <c r="D36" s="52" t="s">
        <v>856</v>
      </c>
      <c r="E36" s="23" t="s">
        <v>740</v>
      </c>
    </row>
    <row r="37" spans="2:5" s="8" customFormat="1" ht="19.5" customHeight="1" thickBot="1" x14ac:dyDescent="0.35">
      <c r="B37" s="57" t="s">
        <v>678</v>
      </c>
      <c r="C37" s="121"/>
      <c r="D37" s="52" t="s">
        <v>857</v>
      </c>
      <c r="E37" s="23" t="s">
        <v>740</v>
      </c>
    </row>
    <row r="38" spans="2:5" s="8" customFormat="1" ht="19.5" customHeight="1" thickBot="1" x14ac:dyDescent="0.35">
      <c r="B38" s="57" t="s">
        <v>679</v>
      </c>
      <c r="C38" s="121"/>
      <c r="D38" s="52" t="s">
        <v>858</v>
      </c>
      <c r="E38" s="23" t="s">
        <v>740</v>
      </c>
    </row>
    <row r="39" spans="2:5" s="8" customFormat="1" ht="19.5" customHeight="1" thickBot="1" x14ac:dyDescent="0.35">
      <c r="B39" s="57" t="s">
        <v>680</v>
      </c>
      <c r="C39" s="121"/>
      <c r="D39" s="52" t="s">
        <v>859</v>
      </c>
      <c r="E39" s="23" t="s">
        <v>740</v>
      </c>
    </row>
    <row r="40" spans="2:5" s="8" customFormat="1" ht="19.5" customHeight="1" thickBot="1" x14ac:dyDescent="0.35">
      <c r="B40" s="56" t="s">
        <v>687</v>
      </c>
      <c r="C40" s="122" t="s">
        <v>723</v>
      </c>
      <c r="D40" s="51" t="s">
        <v>860</v>
      </c>
      <c r="E40" s="26" t="s">
        <v>740</v>
      </c>
    </row>
    <row r="41" spans="2:5" s="8" customFormat="1" ht="19.5" customHeight="1" thickBot="1" x14ac:dyDescent="0.35">
      <c r="B41" s="56" t="s">
        <v>688</v>
      </c>
      <c r="C41" s="123"/>
      <c r="D41" s="51" t="s">
        <v>861</v>
      </c>
      <c r="E41" s="26" t="s">
        <v>740</v>
      </c>
    </row>
    <row r="42" spans="2:5" s="8" customFormat="1" ht="19.5" customHeight="1" thickBot="1" x14ac:dyDescent="0.35">
      <c r="B42" s="56" t="s">
        <v>689</v>
      </c>
      <c r="C42" s="123"/>
      <c r="D42" s="51" t="s">
        <v>862</v>
      </c>
      <c r="E42" s="26" t="s">
        <v>740</v>
      </c>
    </row>
    <row r="43" spans="2:5" s="8" customFormat="1" ht="19.5" customHeight="1" thickBot="1" x14ac:dyDescent="0.35">
      <c r="B43" s="56" t="s">
        <v>690</v>
      </c>
      <c r="C43" s="123"/>
      <c r="D43" s="51" t="s">
        <v>863</v>
      </c>
      <c r="E43" s="26" t="s">
        <v>740</v>
      </c>
    </row>
    <row r="44" spans="2:5" s="8" customFormat="1" ht="19.5" customHeight="1" thickBot="1" x14ac:dyDescent="0.35">
      <c r="B44" s="56" t="s">
        <v>691</v>
      </c>
      <c r="C44" s="123"/>
      <c r="D44" s="51" t="s">
        <v>864</v>
      </c>
      <c r="E44" s="26" t="s">
        <v>740</v>
      </c>
    </row>
    <row r="45" spans="2:5" s="8" customFormat="1" ht="19.5" customHeight="1" thickBot="1" x14ac:dyDescent="0.35">
      <c r="B45" s="56" t="s">
        <v>692</v>
      </c>
      <c r="C45" s="123"/>
      <c r="D45" s="51" t="s">
        <v>865</v>
      </c>
      <c r="E45" s="26" t="s">
        <v>740</v>
      </c>
    </row>
    <row r="46" spans="2:5" s="8" customFormat="1" x14ac:dyDescent="0.3"/>
    <row r="47" spans="2:5" s="8" customFormat="1" x14ac:dyDescent="0.3"/>
    <row r="48" spans="2:5" s="8" customFormat="1" x14ac:dyDescent="0.3"/>
    <row r="49" s="8" customFormat="1" x14ac:dyDescent="0.3"/>
    <row r="50" s="8" customFormat="1" x14ac:dyDescent="0.3"/>
    <row r="51" s="8" customFormat="1" x14ac:dyDescent="0.3"/>
    <row r="52" s="8" customFormat="1" x14ac:dyDescent="0.3"/>
    <row r="53" s="8" customFormat="1" x14ac:dyDescent="0.3"/>
    <row r="54" s="8" customFormat="1" x14ac:dyDescent="0.3"/>
    <row r="55" s="8" customFormat="1" x14ac:dyDescent="0.3"/>
    <row r="56" s="8" customFormat="1" x14ac:dyDescent="0.3"/>
    <row r="57" s="8" customFormat="1" x14ac:dyDescent="0.3"/>
    <row r="58" s="8" customFormat="1" x14ac:dyDescent="0.3"/>
    <row r="59" s="8" customFormat="1" x14ac:dyDescent="0.3"/>
    <row r="60" s="8" customFormat="1" x14ac:dyDescent="0.3"/>
    <row r="61" s="8" customFormat="1" x14ac:dyDescent="0.3"/>
    <row r="62" s="8" customFormat="1" x14ac:dyDescent="0.3"/>
    <row r="63" s="8" customFormat="1" x14ac:dyDescent="0.3"/>
    <row r="64" s="8" customFormat="1" x14ac:dyDescent="0.3"/>
    <row r="65" s="8" customFormat="1" x14ac:dyDescent="0.3"/>
    <row r="66" s="8" customFormat="1" x14ac:dyDescent="0.3"/>
    <row r="67" s="8" customFormat="1" x14ac:dyDescent="0.3"/>
    <row r="68" s="8" customFormat="1" x14ac:dyDescent="0.3"/>
    <row r="69" s="8" customFormat="1" x14ac:dyDescent="0.3"/>
    <row r="70" s="8" customFormat="1" x14ac:dyDescent="0.3"/>
    <row r="71" s="8" customFormat="1" x14ac:dyDescent="0.3"/>
    <row r="72" s="8" customFormat="1" x14ac:dyDescent="0.3"/>
    <row r="73" s="8" customFormat="1" x14ac:dyDescent="0.3"/>
    <row r="74" s="8" customFormat="1" x14ac:dyDescent="0.3"/>
    <row r="75" s="8" customFormat="1" x14ac:dyDescent="0.3"/>
    <row r="76" s="8" customFormat="1" x14ac:dyDescent="0.3"/>
    <row r="77" s="8" customFormat="1" x14ac:dyDescent="0.3"/>
    <row r="78" s="8" customFormat="1" x14ac:dyDescent="0.3"/>
    <row r="79" s="8" customFormat="1" x14ac:dyDescent="0.3"/>
    <row r="80" s="8" customFormat="1" x14ac:dyDescent="0.3"/>
    <row r="81" s="8" customFormat="1" x14ac:dyDescent="0.3"/>
    <row r="82" s="8" customFormat="1" x14ac:dyDescent="0.3"/>
    <row r="83" s="8" customFormat="1" x14ac:dyDescent="0.3"/>
    <row r="84" s="8" customFormat="1" x14ac:dyDescent="0.3"/>
    <row r="85" s="8" customFormat="1" x14ac:dyDescent="0.3"/>
    <row r="86" s="8" customFormat="1" x14ac:dyDescent="0.3"/>
    <row r="87" s="8" customFormat="1" x14ac:dyDescent="0.3"/>
    <row r="88" s="8" customFormat="1" x14ac:dyDescent="0.3"/>
    <row r="89" s="8" customFormat="1" x14ac:dyDescent="0.3"/>
    <row r="90" s="8" customFormat="1" x14ac:dyDescent="0.3"/>
    <row r="91" s="8" customFormat="1" x14ac:dyDescent="0.3"/>
    <row r="92" s="8" customFormat="1" x14ac:dyDescent="0.3"/>
    <row r="93" s="8" customFormat="1" x14ac:dyDescent="0.3"/>
    <row r="94" s="8" customFormat="1" x14ac:dyDescent="0.3"/>
    <row r="95" s="8" customFormat="1" x14ac:dyDescent="0.3"/>
    <row r="96" s="8" customFormat="1" x14ac:dyDescent="0.3"/>
    <row r="97" s="8" customFormat="1" x14ac:dyDescent="0.3"/>
    <row r="98" s="8" customFormat="1" x14ac:dyDescent="0.3"/>
    <row r="99" s="8" customFormat="1" x14ac:dyDescent="0.3"/>
    <row r="100" s="8" customFormat="1" x14ac:dyDescent="0.3"/>
    <row r="101" s="8" customFormat="1" x14ac:dyDescent="0.3"/>
    <row r="102" s="8" customFormat="1" x14ac:dyDescent="0.3"/>
    <row r="103" s="8" customFormat="1" x14ac:dyDescent="0.3"/>
    <row r="104" s="8" customFormat="1" x14ac:dyDescent="0.3"/>
    <row r="105" s="8" customFormat="1" x14ac:dyDescent="0.3"/>
    <row r="106" s="8" customFormat="1" x14ac:dyDescent="0.3"/>
    <row r="107" s="8" customFormat="1" x14ac:dyDescent="0.3"/>
    <row r="108" s="8" customFormat="1" x14ac:dyDescent="0.3"/>
    <row r="109" s="8" customFormat="1" x14ac:dyDescent="0.3"/>
    <row r="110" s="8" customFormat="1" x14ac:dyDescent="0.3"/>
    <row r="111" s="8" customFormat="1" x14ac:dyDescent="0.3"/>
    <row r="112" s="8" customFormat="1" x14ac:dyDescent="0.3"/>
    <row r="113" s="8" customFormat="1" x14ac:dyDescent="0.3"/>
    <row r="114" s="8" customFormat="1" x14ac:dyDescent="0.3"/>
    <row r="115" s="8" customFormat="1" x14ac:dyDescent="0.3"/>
    <row r="116" s="8" customFormat="1" x14ac:dyDescent="0.3"/>
    <row r="117" s="8" customFormat="1" x14ac:dyDescent="0.3"/>
    <row r="118" s="8" customFormat="1" x14ac:dyDescent="0.3"/>
    <row r="119" s="8" customFormat="1" x14ac:dyDescent="0.3"/>
    <row r="120" s="8" customFormat="1" x14ac:dyDescent="0.3"/>
    <row r="121" s="8" customFormat="1" x14ac:dyDescent="0.3"/>
    <row r="122" s="8" customFormat="1" x14ac:dyDescent="0.3"/>
    <row r="123" s="8" customFormat="1" x14ac:dyDescent="0.3"/>
    <row r="124" s="8" customFormat="1" x14ac:dyDescent="0.3"/>
    <row r="125" s="8" customFormat="1" x14ac:dyDescent="0.3"/>
    <row r="126" s="8" customFormat="1" x14ac:dyDescent="0.3"/>
    <row r="127" s="8" customFormat="1" x14ac:dyDescent="0.3"/>
    <row r="128" s="8" customFormat="1" x14ac:dyDescent="0.3"/>
    <row r="129" s="8" customFormat="1" x14ac:dyDescent="0.3"/>
    <row r="130" s="8" customFormat="1" x14ac:dyDescent="0.3"/>
    <row r="131" s="8" customFormat="1" x14ac:dyDescent="0.3"/>
    <row r="132" s="8" customFormat="1" x14ac:dyDescent="0.3"/>
    <row r="133" s="8" customFormat="1" x14ac:dyDescent="0.3"/>
    <row r="134" s="8" customFormat="1" x14ac:dyDescent="0.3"/>
    <row r="135" s="8" customFormat="1" x14ac:dyDescent="0.3"/>
    <row r="136" s="8" customFormat="1" x14ac:dyDescent="0.3"/>
    <row r="137" s="8" customFormat="1" x14ac:dyDescent="0.3"/>
    <row r="138" s="8" customFormat="1" x14ac:dyDescent="0.3"/>
    <row r="139" s="8" customFormat="1" x14ac:dyDescent="0.3"/>
    <row r="140" s="8" customFormat="1" x14ac:dyDescent="0.3"/>
    <row r="141" s="8" customFormat="1" x14ac:dyDescent="0.3"/>
    <row r="142" s="8" customFormat="1" x14ac:dyDescent="0.3"/>
    <row r="143" s="8" customFormat="1" x14ac:dyDescent="0.3"/>
    <row r="144" s="8" customFormat="1" x14ac:dyDescent="0.3"/>
    <row r="145" s="8" customFormat="1" x14ac:dyDescent="0.3"/>
    <row r="146" s="8" customFormat="1" x14ac:dyDescent="0.3"/>
    <row r="147" s="8" customFormat="1" x14ac:dyDescent="0.3"/>
    <row r="148" s="8" customFormat="1" x14ac:dyDescent="0.3"/>
    <row r="149" s="8" customFormat="1" x14ac:dyDescent="0.3"/>
    <row r="150" s="8" customFormat="1" x14ac:dyDescent="0.3"/>
    <row r="151" s="8" customFormat="1" x14ac:dyDescent="0.3"/>
    <row r="152" s="8" customFormat="1" x14ac:dyDescent="0.3"/>
    <row r="153" s="8" customFormat="1" x14ac:dyDescent="0.3"/>
    <row r="154" s="8" customFormat="1" x14ac:dyDescent="0.3"/>
    <row r="155" s="8" customFormat="1" x14ac:dyDescent="0.3"/>
    <row r="156" s="8" customFormat="1" x14ac:dyDescent="0.3"/>
    <row r="157" s="8" customFormat="1" x14ac:dyDescent="0.3"/>
    <row r="158" s="8" customFormat="1" x14ac:dyDescent="0.3"/>
    <row r="159" s="8" customFormat="1" x14ac:dyDescent="0.3"/>
    <row r="160" s="8" customFormat="1" x14ac:dyDescent="0.3"/>
    <row r="161" s="8" customFormat="1" x14ac:dyDescent="0.3"/>
    <row r="162" s="8" customFormat="1" x14ac:dyDescent="0.3"/>
    <row r="163" s="8" customFormat="1" x14ac:dyDescent="0.3"/>
    <row r="164" s="8" customFormat="1" x14ac:dyDescent="0.3"/>
    <row r="165" s="8" customFormat="1" x14ac:dyDescent="0.3"/>
    <row r="166" s="8" customFormat="1" x14ac:dyDescent="0.3"/>
    <row r="167" s="8" customFormat="1" x14ac:dyDescent="0.3"/>
    <row r="168" s="8" customFormat="1" x14ac:dyDescent="0.3"/>
    <row r="169" s="8" customFormat="1" x14ac:dyDescent="0.3"/>
    <row r="170" s="8" customFormat="1" x14ac:dyDescent="0.3"/>
    <row r="171" s="8" customFormat="1" x14ac:dyDescent="0.3"/>
    <row r="172" s="8" customFormat="1" x14ac:dyDescent="0.3"/>
    <row r="173" s="8" customFormat="1" x14ac:dyDescent="0.3"/>
    <row r="174" s="8" customFormat="1" x14ac:dyDescent="0.3"/>
    <row r="175" s="8" customFormat="1" x14ac:dyDescent="0.3"/>
    <row r="176" s="8" customFormat="1" x14ac:dyDescent="0.3"/>
    <row r="177" s="8" customFormat="1" x14ac:dyDescent="0.3"/>
    <row r="178" s="8" customFormat="1" x14ac:dyDescent="0.3"/>
    <row r="179" s="8" customFormat="1" x14ac:dyDescent="0.3"/>
    <row r="180" s="8" customFormat="1" x14ac:dyDescent="0.3"/>
    <row r="181" s="8" customFormat="1" x14ac:dyDescent="0.3"/>
    <row r="182" s="8" customFormat="1" x14ac:dyDescent="0.3"/>
    <row r="183" s="8" customFormat="1" x14ac:dyDescent="0.3"/>
    <row r="184" s="8" customFormat="1" x14ac:dyDescent="0.3"/>
    <row r="185" s="8" customFormat="1" x14ac:dyDescent="0.3"/>
    <row r="186" s="8" customFormat="1" x14ac:dyDescent="0.3"/>
    <row r="187" s="8" customFormat="1" x14ac:dyDescent="0.3"/>
    <row r="188" s="8" customFormat="1" x14ac:dyDescent="0.3"/>
    <row r="189" s="8" customFormat="1" x14ac:dyDescent="0.3"/>
    <row r="190" s="8" customFormat="1" x14ac:dyDescent="0.3"/>
    <row r="191" s="8" customFormat="1" x14ac:dyDescent="0.3"/>
    <row r="192" s="8" customFormat="1" x14ac:dyDescent="0.3"/>
    <row r="193" s="8" customFormat="1" x14ac:dyDescent="0.3"/>
    <row r="194" s="8" customFormat="1" x14ac:dyDescent="0.3"/>
    <row r="195" s="8" customFormat="1" x14ac:dyDescent="0.3"/>
    <row r="196" s="8" customFormat="1" x14ac:dyDescent="0.3"/>
    <row r="197" s="8" customFormat="1" x14ac:dyDescent="0.3"/>
    <row r="198" s="8" customFormat="1" x14ac:dyDescent="0.3"/>
    <row r="199" s="8" customFormat="1" x14ac:dyDescent="0.3"/>
    <row r="200" s="8" customFormat="1" x14ac:dyDescent="0.3"/>
    <row r="201" s="8" customFormat="1" x14ac:dyDescent="0.3"/>
    <row r="202" s="8" customFormat="1" x14ac:dyDescent="0.3"/>
    <row r="203" s="8" customFormat="1" x14ac:dyDescent="0.3"/>
    <row r="204" s="8" customFormat="1" x14ac:dyDescent="0.3"/>
    <row r="205" s="8" customFormat="1" x14ac:dyDescent="0.3"/>
    <row r="206" s="8" customFormat="1" x14ac:dyDescent="0.3"/>
    <row r="207" s="8" customFormat="1" x14ac:dyDescent="0.3"/>
    <row r="208" s="8" customFormat="1" x14ac:dyDescent="0.3"/>
    <row r="209" s="8" customFormat="1" x14ac:dyDescent="0.3"/>
    <row r="210" s="8" customFormat="1" x14ac:dyDescent="0.3"/>
    <row r="211" s="8" customFormat="1" x14ac:dyDescent="0.3"/>
    <row r="212" s="8" customFormat="1" x14ac:dyDescent="0.3"/>
    <row r="213" s="8" customFormat="1" x14ac:dyDescent="0.3"/>
    <row r="214" s="8" customFormat="1" x14ac:dyDescent="0.3"/>
    <row r="215" s="8" customFormat="1" x14ac:dyDescent="0.3"/>
    <row r="216" s="8" customFormat="1" x14ac:dyDescent="0.3"/>
    <row r="217" s="8" customFormat="1" x14ac:dyDescent="0.3"/>
    <row r="218" s="8" customFormat="1" x14ac:dyDescent="0.3"/>
    <row r="219" s="8" customFormat="1" x14ac:dyDescent="0.3"/>
    <row r="220" s="8" customFormat="1" x14ac:dyDescent="0.3"/>
    <row r="221" s="8" customFormat="1" x14ac:dyDescent="0.3"/>
    <row r="222" s="8" customFormat="1" x14ac:dyDescent="0.3"/>
    <row r="223" s="8" customFormat="1" x14ac:dyDescent="0.3"/>
    <row r="224" s="8" customFormat="1" x14ac:dyDescent="0.3"/>
    <row r="225" s="8" customFormat="1" x14ac:dyDescent="0.3"/>
    <row r="226" s="8" customFormat="1" x14ac:dyDescent="0.3"/>
    <row r="227" s="8" customFormat="1" x14ac:dyDescent="0.3"/>
    <row r="228" s="8" customFormat="1" x14ac:dyDescent="0.3"/>
    <row r="229" s="8" customFormat="1" x14ac:dyDescent="0.3"/>
    <row r="230" s="8" customFormat="1" x14ac:dyDescent="0.3"/>
    <row r="231" s="8" customFormat="1" x14ac:dyDescent="0.3"/>
    <row r="232" s="8" customFormat="1" x14ac:dyDescent="0.3"/>
    <row r="233" s="8" customFormat="1" x14ac:dyDescent="0.3"/>
    <row r="234" s="8" customFormat="1" x14ac:dyDescent="0.3"/>
    <row r="235" s="8" customFormat="1" x14ac:dyDescent="0.3"/>
    <row r="236" s="8" customFormat="1" x14ac:dyDescent="0.3"/>
    <row r="237" s="8" customFormat="1" x14ac:dyDescent="0.3"/>
    <row r="238" s="8" customFormat="1" x14ac:dyDescent="0.3"/>
    <row r="239" s="8" customFormat="1" x14ac:dyDescent="0.3"/>
    <row r="240" s="8" customFormat="1" x14ac:dyDescent="0.3"/>
    <row r="241" s="8" customFormat="1" x14ac:dyDescent="0.3"/>
    <row r="242" s="8" customFormat="1" x14ac:dyDescent="0.3"/>
    <row r="243" s="8" customFormat="1" x14ac:dyDescent="0.3"/>
    <row r="244" s="8" customFormat="1" x14ac:dyDescent="0.3"/>
    <row r="245" s="8" customFormat="1" x14ac:dyDescent="0.3"/>
    <row r="246" s="8" customFormat="1" x14ac:dyDescent="0.3"/>
    <row r="247" s="8" customFormat="1" x14ac:dyDescent="0.3"/>
    <row r="248" s="8" customFormat="1" x14ac:dyDescent="0.3"/>
    <row r="249" s="8" customFormat="1" x14ac:dyDescent="0.3"/>
    <row r="250" s="8" customFormat="1" x14ac:dyDescent="0.3"/>
    <row r="251" s="8" customFormat="1" x14ac:dyDescent="0.3"/>
    <row r="252" s="8" customFormat="1" x14ac:dyDescent="0.3"/>
    <row r="253" s="8" customFormat="1" x14ac:dyDescent="0.3"/>
    <row r="254" s="8" customFormat="1" x14ac:dyDescent="0.3"/>
    <row r="255" s="8" customFormat="1" x14ac:dyDescent="0.3"/>
    <row r="256" s="8" customFormat="1" x14ac:dyDescent="0.3"/>
    <row r="257" s="8" customFormat="1" x14ac:dyDescent="0.3"/>
    <row r="258" s="8" customFormat="1" x14ac:dyDescent="0.3"/>
    <row r="259" s="8" customFormat="1" x14ac:dyDescent="0.3"/>
    <row r="260" s="8" customFormat="1" x14ac:dyDescent="0.3"/>
    <row r="261" s="8" customFormat="1" x14ac:dyDescent="0.3"/>
    <row r="262" s="8" customFormat="1" x14ac:dyDescent="0.3"/>
    <row r="263" s="8" customFormat="1" x14ac:dyDescent="0.3"/>
    <row r="264" s="8" customFormat="1" x14ac:dyDescent="0.3"/>
    <row r="265" s="8" customFormat="1" x14ac:dyDescent="0.3"/>
    <row r="266" s="8" customFormat="1" x14ac:dyDescent="0.3"/>
    <row r="267" s="8" customFormat="1" x14ac:dyDescent="0.3"/>
    <row r="268" s="8" customFormat="1" x14ac:dyDescent="0.3"/>
    <row r="269" s="8" customFormat="1" x14ac:dyDescent="0.3"/>
    <row r="270" s="8" customFormat="1" x14ac:dyDescent="0.3"/>
    <row r="271" s="8" customFormat="1" x14ac:dyDescent="0.3"/>
    <row r="272" s="8" customFormat="1" x14ac:dyDescent="0.3"/>
    <row r="273" s="8" customFormat="1" x14ac:dyDescent="0.3"/>
    <row r="274" s="8" customFormat="1" x14ac:dyDescent="0.3"/>
    <row r="275" s="8" customFormat="1" x14ac:dyDescent="0.3"/>
    <row r="276" s="8" customFormat="1" x14ac:dyDescent="0.3"/>
    <row r="277" s="8" customFormat="1" x14ac:dyDescent="0.3"/>
    <row r="278" s="8" customFormat="1" x14ac:dyDescent="0.3"/>
    <row r="279" s="8" customFormat="1" x14ac:dyDescent="0.3"/>
    <row r="280" s="8" customFormat="1" x14ac:dyDescent="0.3"/>
    <row r="281" s="8" customFormat="1" x14ac:dyDescent="0.3"/>
    <row r="282" s="8" customFormat="1" x14ac:dyDescent="0.3"/>
    <row r="283" s="8" customFormat="1" x14ac:dyDescent="0.3"/>
    <row r="284" s="8" customFormat="1" x14ac:dyDescent="0.3"/>
    <row r="285" s="8" customFormat="1" x14ac:dyDescent="0.3"/>
    <row r="286" s="8" customFormat="1" x14ac:dyDescent="0.3"/>
    <row r="287" s="8" customFormat="1" x14ac:dyDescent="0.3"/>
    <row r="288" s="8" customFormat="1" x14ac:dyDescent="0.3"/>
    <row r="289" s="8" customFormat="1" x14ac:dyDescent="0.3"/>
    <row r="290" s="8" customFormat="1" x14ac:dyDescent="0.3"/>
    <row r="291" s="8" customFormat="1" x14ac:dyDescent="0.3"/>
    <row r="292" s="8" customFormat="1" x14ac:dyDescent="0.3"/>
    <row r="293" s="8" customFormat="1" x14ac:dyDescent="0.3"/>
    <row r="294" s="8" customFormat="1" x14ac:dyDescent="0.3"/>
    <row r="295" s="8" customFormat="1" x14ac:dyDescent="0.3"/>
    <row r="296" s="8" customFormat="1" x14ac:dyDescent="0.3"/>
    <row r="297" s="8" customFormat="1" x14ac:dyDescent="0.3"/>
    <row r="298" s="8" customFormat="1" x14ac:dyDescent="0.3"/>
    <row r="299" s="8" customFormat="1" x14ac:dyDescent="0.3"/>
    <row r="300" s="8" customFormat="1" x14ac:dyDescent="0.3"/>
    <row r="301" s="8" customFormat="1" x14ac:dyDescent="0.3"/>
    <row r="302" s="8" customFormat="1" x14ac:dyDescent="0.3"/>
    <row r="303" s="8" customFormat="1" x14ac:dyDescent="0.3"/>
    <row r="304" s="8" customFormat="1" x14ac:dyDescent="0.3"/>
    <row r="305" s="8" customFormat="1" x14ac:dyDescent="0.3"/>
    <row r="306" s="8" customFormat="1" x14ac:dyDescent="0.3"/>
    <row r="307" s="8" customFormat="1" x14ac:dyDescent="0.3"/>
    <row r="308" s="8" customFormat="1" x14ac:dyDescent="0.3"/>
    <row r="309" s="8" customFormat="1" x14ac:dyDescent="0.3"/>
    <row r="310" s="8" customFormat="1" x14ac:dyDescent="0.3"/>
    <row r="311" s="8" customFormat="1" x14ac:dyDescent="0.3"/>
    <row r="312" s="8" customFormat="1" x14ac:dyDescent="0.3"/>
    <row r="313" s="8" customFormat="1" x14ac:dyDescent="0.3"/>
    <row r="314" s="8" customFormat="1" x14ac:dyDescent="0.3"/>
    <row r="315" s="8" customFormat="1" x14ac:dyDescent="0.3"/>
    <row r="316" s="8" customFormat="1" x14ac:dyDescent="0.3"/>
    <row r="317" s="8" customFormat="1" x14ac:dyDescent="0.3"/>
    <row r="318" s="8" customFormat="1" x14ac:dyDescent="0.3"/>
    <row r="319" s="8" customFormat="1" x14ac:dyDescent="0.3"/>
    <row r="320" s="8" customFormat="1" x14ac:dyDescent="0.3"/>
    <row r="321" s="8" customFormat="1" x14ac:dyDescent="0.3"/>
    <row r="322" s="8" customFormat="1" x14ac:dyDescent="0.3"/>
    <row r="323" s="8" customFormat="1" x14ac:dyDescent="0.3"/>
    <row r="324" s="8" customFormat="1" x14ac:dyDescent="0.3"/>
    <row r="325" s="8" customFormat="1" x14ac:dyDescent="0.3"/>
    <row r="326" s="8" customFormat="1" x14ac:dyDescent="0.3"/>
    <row r="327" s="8" customFormat="1" x14ac:dyDescent="0.3"/>
    <row r="328" s="8" customFormat="1" x14ac:dyDescent="0.3"/>
    <row r="329" s="8" customFormat="1" x14ac:dyDescent="0.3"/>
    <row r="330" s="8" customFormat="1" x14ac:dyDescent="0.3"/>
    <row r="331" s="8" customFormat="1" x14ac:dyDescent="0.3"/>
    <row r="332" s="8" customFormat="1" x14ac:dyDescent="0.3"/>
    <row r="333" s="8" customFormat="1" x14ac:dyDescent="0.3"/>
    <row r="334" s="8" customFormat="1" x14ac:dyDescent="0.3"/>
    <row r="335" s="8" customFormat="1" x14ac:dyDescent="0.3"/>
    <row r="336" s="8" customFormat="1" x14ac:dyDescent="0.3"/>
    <row r="337" s="8" customFormat="1" x14ac:dyDescent="0.3"/>
    <row r="338" s="8" customFormat="1" x14ac:dyDescent="0.3"/>
    <row r="339" s="8" customFormat="1" x14ac:dyDescent="0.3"/>
    <row r="340" s="8" customFormat="1" x14ac:dyDescent="0.3"/>
    <row r="341" s="8" customFormat="1" x14ac:dyDescent="0.3"/>
    <row r="342" s="8" customFormat="1" x14ac:dyDescent="0.3"/>
    <row r="343" s="8" customFormat="1" x14ac:dyDescent="0.3"/>
    <row r="344" s="8" customFormat="1" x14ac:dyDescent="0.3"/>
    <row r="345" s="8" customFormat="1" x14ac:dyDescent="0.3"/>
    <row r="346" s="8" customFormat="1" x14ac:dyDescent="0.3"/>
    <row r="347" s="8" customFormat="1" x14ac:dyDescent="0.3"/>
    <row r="348" s="8" customFormat="1" x14ac:dyDescent="0.3"/>
    <row r="349" s="8" customFormat="1" x14ac:dyDescent="0.3"/>
    <row r="350" s="8" customFormat="1" x14ac:dyDescent="0.3"/>
    <row r="351" s="8" customFormat="1" x14ac:dyDescent="0.3"/>
    <row r="352" s="8" customFormat="1" x14ac:dyDescent="0.3"/>
    <row r="353" s="8" customFormat="1" x14ac:dyDescent="0.3"/>
    <row r="354" s="8" customFormat="1" x14ac:dyDescent="0.3"/>
    <row r="355" s="8" customFormat="1" x14ac:dyDescent="0.3"/>
    <row r="356" s="8" customFormat="1" x14ac:dyDescent="0.3"/>
    <row r="357" s="8" customFormat="1" x14ac:dyDescent="0.3"/>
    <row r="358" s="8" customFormat="1" x14ac:dyDescent="0.3"/>
    <row r="359" s="8" customFormat="1" x14ac:dyDescent="0.3"/>
    <row r="360" s="8" customFormat="1" x14ac:dyDescent="0.3"/>
    <row r="361" s="8" customFormat="1" x14ac:dyDescent="0.3"/>
    <row r="362" s="8" customFormat="1" x14ac:dyDescent="0.3"/>
    <row r="363" s="8" customFormat="1" x14ac:dyDescent="0.3"/>
    <row r="364" s="8" customFormat="1" x14ac:dyDescent="0.3"/>
    <row r="365" s="8" customFormat="1" x14ac:dyDescent="0.3"/>
    <row r="366" s="8" customFormat="1" x14ac:dyDescent="0.3"/>
    <row r="367" s="8" customFormat="1" x14ac:dyDescent="0.3"/>
    <row r="368" s="8" customFormat="1" x14ac:dyDescent="0.3"/>
    <row r="369" s="8" customFormat="1" x14ac:dyDescent="0.3"/>
    <row r="370" s="8" customFormat="1" x14ac:dyDescent="0.3"/>
    <row r="371" s="8" customFormat="1" x14ac:dyDescent="0.3"/>
    <row r="372" s="8" customFormat="1" x14ac:dyDescent="0.3"/>
    <row r="373" s="8" customFormat="1" x14ac:dyDescent="0.3"/>
    <row r="374" s="8" customFormat="1" x14ac:dyDescent="0.3"/>
    <row r="375" s="8" customFormat="1" x14ac:dyDescent="0.3"/>
    <row r="376" s="8" customFormat="1" x14ac:dyDescent="0.3"/>
    <row r="377" s="8" customFormat="1" x14ac:dyDescent="0.3"/>
    <row r="378" s="8" customFormat="1" x14ac:dyDescent="0.3"/>
    <row r="379" s="8" customFormat="1" x14ac:dyDescent="0.3"/>
    <row r="380" s="8" customFormat="1" x14ac:dyDescent="0.3"/>
    <row r="381" s="8" customFormat="1" x14ac:dyDescent="0.3"/>
    <row r="382" s="8" customFormat="1" x14ac:dyDescent="0.3"/>
    <row r="383" s="8" customFormat="1" x14ac:dyDescent="0.3"/>
    <row r="384" s="8" customFormat="1" x14ac:dyDescent="0.3"/>
    <row r="385" s="8" customFormat="1" x14ac:dyDescent="0.3"/>
    <row r="386" s="8" customFormat="1" x14ac:dyDescent="0.3"/>
    <row r="387" s="8" customFormat="1" x14ac:dyDescent="0.3"/>
    <row r="388" s="8" customFormat="1" x14ac:dyDescent="0.3"/>
    <row r="389" s="8" customFormat="1" x14ac:dyDescent="0.3"/>
    <row r="390" s="8" customFormat="1" x14ac:dyDescent="0.3"/>
    <row r="391" s="8" customFormat="1" x14ac:dyDescent="0.3"/>
    <row r="392" s="8" customFormat="1" x14ac:dyDescent="0.3"/>
    <row r="393" s="8" customFormat="1" x14ac:dyDescent="0.3"/>
    <row r="394" s="8" customFormat="1" x14ac:dyDescent="0.3"/>
    <row r="395" s="8" customFormat="1" x14ac:dyDescent="0.3"/>
    <row r="396" s="8" customFormat="1" x14ac:dyDescent="0.3"/>
    <row r="397" s="8" customFormat="1" x14ac:dyDescent="0.3"/>
    <row r="398" s="8" customFormat="1" x14ac:dyDescent="0.3"/>
    <row r="399" s="8" customFormat="1" x14ac:dyDescent="0.3"/>
    <row r="400" s="8" customFormat="1" x14ac:dyDescent="0.3"/>
    <row r="401" s="8" customFormat="1" x14ac:dyDescent="0.3"/>
    <row r="402" s="8" customFormat="1" x14ac:dyDescent="0.3"/>
    <row r="403" s="8" customFormat="1" x14ac:dyDescent="0.3"/>
    <row r="404" s="8" customFormat="1" x14ac:dyDescent="0.3"/>
    <row r="405" s="8" customFormat="1" x14ac:dyDescent="0.3"/>
    <row r="406" s="8" customFormat="1" x14ac:dyDescent="0.3"/>
    <row r="407" s="8" customFormat="1" x14ac:dyDescent="0.3"/>
    <row r="408" s="8" customFormat="1" x14ac:dyDescent="0.3"/>
    <row r="409" s="8" customFormat="1" x14ac:dyDescent="0.3"/>
    <row r="410" s="8" customFormat="1" x14ac:dyDescent="0.3"/>
    <row r="411" s="8" customFormat="1" x14ac:dyDescent="0.3"/>
    <row r="412" s="8" customFormat="1" x14ac:dyDescent="0.3"/>
    <row r="413" s="8" customFormat="1" x14ac:dyDescent="0.3"/>
    <row r="414" s="8" customFormat="1" x14ac:dyDescent="0.3"/>
    <row r="415" s="8" customFormat="1" x14ac:dyDescent="0.3"/>
    <row r="416" s="8" customFormat="1" x14ac:dyDescent="0.3"/>
    <row r="417" s="8" customFormat="1" x14ac:dyDescent="0.3"/>
    <row r="418" s="8" customFormat="1" x14ac:dyDescent="0.3"/>
    <row r="419" s="8" customFormat="1" x14ac:dyDescent="0.3"/>
    <row r="420" s="8" customFormat="1" x14ac:dyDescent="0.3"/>
    <row r="421" s="8" customFormat="1" x14ac:dyDescent="0.3"/>
    <row r="422" s="8" customFormat="1" x14ac:dyDescent="0.3"/>
    <row r="423" s="8" customFormat="1" x14ac:dyDescent="0.3"/>
    <row r="424" s="8" customFormat="1" x14ac:dyDescent="0.3"/>
    <row r="425" s="8" customFormat="1" x14ac:dyDescent="0.3"/>
    <row r="426" s="8" customFormat="1" x14ac:dyDescent="0.3"/>
    <row r="427" s="8" customFormat="1" x14ac:dyDescent="0.3"/>
    <row r="428" s="8" customFormat="1" x14ac:dyDescent="0.3"/>
    <row r="429" s="8" customFormat="1" x14ac:dyDescent="0.3"/>
    <row r="430" s="8" customFormat="1" x14ac:dyDescent="0.3"/>
    <row r="431" s="8" customFormat="1" x14ac:dyDescent="0.3"/>
    <row r="432" s="8" customFormat="1" x14ac:dyDescent="0.3"/>
    <row r="433" s="8" customFormat="1" x14ac:dyDescent="0.3"/>
    <row r="434" s="8" customFormat="1" x14ac:dyDescent="0.3"/>
    <row r="435" s="8" customFormat="1" x14ac:dyDescent="0.3"/>
    <row r="436" s="8" customFormat="1" x14ac:dyDescent="0.3"/>
    <row r="437" s="8" customFormat="1" x14ac:dyDescent="0.3"/>
    <row r="438" s="8" customFormat="1" x14ac:dyDescent="0.3"/>
    <row r="439" s="8" customFormat="1" x14ac:dyDescent="0.3"/>
    <row r="440" s="8" customFormat="1" x14ac:dyDescent="0.3"/>
    <row r="441" s="8" customFormat="1" x14ac:dyDescent="0.3"/>
    <row r="442" s="8" customFormat="1" x14ac:dyDescent="0.3"/>
    <row r="443" s="8" customFormat="1" x14ac:dyDescent="0.3"/>
    <row r="444" s="8" customFormat="1" x14ac:dyDescent="0.3"/>
    <row r="445" s="8" customFormat="1" x14ac:dyDescent="0.3"/>
    <row r="446" s="8" customFormat="1" x14ac:dyDescent="0.3"/>
    <row r="447" s="8" customFormat="1" x14ac:dyDescent="0.3"/>
    <row r="448" s="8" customFormat="1" x14ac:dyDescent="0.3"/>
    <row r="449" s="8" customFormat="1" x14ac:dyDescent="0.3"/>
    <row r="450" s="8" customFormat="1" x14ac:dyDescent="0.3"/>
    <row r="451" s="8" customFormat="1" x14ac:dyDescent="0.3"/>
    <row r="452" s="8" customFormat="1" x14ac:dyDescent="0.3"/>
    <row r="453" s="8" customFormat="1" x14ac:dyDescent="0.3"/>
    <row r="454" s="8" customFormat="1" x14ac:dyDescent="0.3"/>
    <row r="455" s="8" customFormat="1" x14ac:dyDescent="0.3"/>
    <row r="456" s="8" customFormat="1" x14ac:dyDescent="0.3"/>
    <row r="457" s="8" customFormat="1" x14ac:dyDescent="0.3"/>
    <row r="458" s="8" customFormat="1" x14ac:dyDescent="0.3"/>
    <row r="459" s="8" customFormat="1" x14ac:dyDescent="0.3"/>
    <row r="460" s="8" customFormat="1" x14ac:dyDescent="0.3"/>
    <row r="461" s="8" customFormat="1" x14ac:dyDescent="0.3"/>
    <row r="462" s="8" customFormat="1" x14ac:dyDescent="0.3"/>
    <row r="463" s="8" customFormat="1" x14ac:dyDescent="0.3"/>
    <row r="464" s="8" customFormat="1" x14ac:dyDescent="0.3"/>
    <row r="465" s="8" customFormat="1" x14ac:dyDescent="0.3"/>
    <row r="466" s="8" customFormat="1" x14ac:dyDescent="0.3"/>
    <row r="467" s="8" customFormat="1" x14ac:dyDescent="0.3"/>
    <row r="468" s="8" customFormat="1" x14ac:dyDescent="0.3"/>
    <row r="469" s="8" customFormat="1" x14ac:dyDescent="0.3"/>
    <row r="470" s="8" customFormat="1" x14ac:dyDescent="0.3"/>
    <row r="471" s="8" customFormat="1" x14ac:dyDescent="0.3"/>
    <row r="472" s="8" customFormat="1" x14ac:dyDescent="0.3"/>
    <row r="473" s="8" customFormat="1" x14ac:dyDescent="0.3"/>
    <row r="474" s="8" customFormat="1" x14ac:dyDescent="0.3"/>
    <row r="475" s="8" customFormat="1" x14ac:dyDescent="0.3"/>
    <row r="476" s="8" customFormat="1" x14ac:dyDescent="0.3"/>
    <row r="477" s="8" customFormat="1" x14ac:dyDescent="0.3"/>
    <row r="478" s="8" customFormat="1" x14ac:dyDescent="0.3"/>
    <row r="479" s="8" customFormat="1" x14ac:dyDescent="0.3"/>
    <row r="480" s="8" customFormat="1" x14ac:dyDescent="0.3"/>
    <row r="481" s="8" customFormat="1" x14ac:dyDescent="0.3"/>
    <row r="482" s="8" customFormat="1" x14ac:dyDescent="0.3"/>
    <row r="483" s="8" customFormat="1" x14ac:dyDescent="0.3"/>
    <row r="484" s="8" customFormat="1" x14ac:dyDescent="0.3"/>
    <row r="485" s="8" customFormat="1" x14ac:dyDescent="0.3"/>
    <row r="486" s="8" customFormat="1" x14ac:dyDescent="0.3"/>
    <row r="487" s="8" customFormat="1" x14ac:dyDescent="0.3"/>
    <row r="488" s="8" customFormat="1" x14ac:dyDescent="0.3"/>
    <row r="489" s="8" customFormat="1" x14ac:dyDescent="0.3"/>
    <row r="490" s="8" customFormat="1" x14ac:dyDescent="0.3"/>
    <row r="491" s="8" customFormat="1" x14ac:dyDescent="0.3"/>
    <row r="492" s="8" customFormat="1" x14ac:dyDescent="0.3"/>
    <row r="493" s="8" customFormat="1" x14ac:dyDescent="0.3"/>
    <row r="494" s="8" customFormat="1" x14ac:dyDescent="0.3"/>
    <row r="495" s="8" customFormat="1" x14ac:dyDescent="0.3"/>
    <row r="496" s="8" customFormat="1" x14ac:dyDescent="0.3"/>
    <row r="497" s="8" customFormat="1" x14ac:dyDescent="0.3"/>
    <row r="498" s="8" customFormat="1" x14ac:dyDescent="0.3"/>
    <row r="499" s="8" customFormat="1" x14ac:dyDescent="0.3"/>
    <row r="500" s="8" customFormat="1" x14ac:dyDescent="0.3"/>
    <row r="501" s="8" customFormat="1" x14ac:dyDescent="0.3"/>
    <row r="502" s="8" customFormat="1" x14ac:dyDescent="0.3"/>
    <row r="503" s="8" customFormat="1" x14ac:dyDescent="0.3"/>
    <row r="504" s="8" customFormat="1" x14ac:dyDescent="0.3"/>
    <row r="505" s="8" customFormat="1" x14ac:dyDescent="0.3"/>
    <row r="506" s="8" customFormat="1" x14ac:dyDescent="0.3"/>
    <row r="507" s="8" customFormat="1" x14ac:dyDescent="0.3"/>
    <row r="508" s="8" customFormat="1" x14ac:dyDescent="0.3"/>
    <row r="509" s="8" customFormat="1" x14ac:dyDescent="0.3"/>
    <row r="510" s="8" customFormat="1" x14ac:dyDescent="0.3"/>
    <row r="511" s="8" customFormat="1" x14ac:dyDescent="0.3"/>
    <row r="512" s="8" customFormat="1" x14ac:dyDescent="0.3"/>
    <row r="513" s="8" customFormat="1" x14ac:dyDescent="0.3"/>
    <row r="514" s="8" customFormat="1" x14ac:dyDescent="0.3"/>
    <row r="515" s="8" customFormat="1" x14ac:dyDescent="0.3"/>
    <row r="516" s="8" customFormat="1" x14ac:dyDescent="0.3"/>
    <row r="517" s="8" customFormat="1" x14ac:dyDescent="0.3"/>
    <row r="518" s="8" customFormat="1" x14ac:dyDescent="0.3"/>
    <row r="519" s="8" customFormat="1" x14ac:dyDescent="0.3"/>
    <row r="520" s="8" customFormat="1" x14ac:dyDescent="0.3"/>
    <row r="521" s="8" customFormat="1" x14ac:dyDescent="0.3"/>
    <row r="522" s="8" customFormat="1" x14ac:dyDescent="0.3"/>
    <row r="523" s="8" customFormat="1" x14ac:dyDescent="0.3"/>
    <row r="524" s="8" customFormat="1" x14ac:dyDescent="0.3"/>
    <row r="525" s="8" customFormat="1" x14ac:dyDescent="0.3"/>
    <row r="526" s="8" customFormat="1" x14ac:dyDescent="0.3"/>
    <row r="527" s="8" customFormat="1" x14ac:dyDescent="0.3"/>
    <row r="528" s="8" customFormat="1" x14ac:dyDescent="0.3"/>
    <row r="529" s="8" customFormat="1" x14ac:dyDescent="0.3"/>
    <row r="530" s="8" customFormat="1" x14ac:dyDescent="0.3"/>
    <row r="531" s="8" customFormat="1" x14ac:dyDescent="0.3"/>
    <row r="532" s="8" customFormat="1" x14ac:dyDescent="0.3"/>
    <row r="533" s="8" customFormat="1" x14ac:dyDescent="0.3"/>
    <row r="534" s="8" customFormat="1" x14ac:dyDescent="0.3"/>
    <row r="535" s="8" customFormat="1" x14ac:dyDescent="0.3"/>
    <row r="536" s="8" customFormat="1" x14ac:dyDescent="0.3"/>
    <row r="537" s="8" customFormat="1" x14ac:dyDescent="0.3"/>
    <row r="538" s="8" customFormat="1" x14ac:dyDescent="0.3"/>
    <row r="539" s="8" customFormat="1" x14ac:dyDescent="0.3"/>
    <row r="540" s="8" customFormat="1" x14ac:dyDescent="0.3"/>
    <row r="541" s="8" customFormat="1" x14ac:dyDescent="0.3"/>
    <row r="542" s="8" customFormat="1" x14ac:dyDescent="0.3"/>
    <row r="543" s="8" customFormat="1" x14ac:dyDescent="0.3"/>
    <row r="544" s="8" customFormat="1" x14ac:dyDescent="0.3"/>
    <row r="545" s="8" customFormat="1" x14ac:dyDescent="0.3"/>
    <row r="546" s="8" customFormat="1" x14ac:dyDescent="0.3"/>
    <row r="547" s="8" customFormat="1" x14ac:dyDescent="0.3"/>
    <row r="548" s="8" customFormat="1" x14ac:dyDescent="0.3"/>
    <row r="549" s="8" customFormat="1" x14ac:dyDescent="0.3"/>
    <row r="550" s="8" customFormat="1" x14ac:dyDescent="0.3"/>
    <row r="551" s="8" customFormat="1" x14ac:dyDescent="0.3"/>
    <row r="552" s="8" customFormat="1" x14ac:dyDescent="0.3"/>
    <row r="553" s="8" customFormat="1" x14ac:dyDescent="0.3"/>
    <row r="554" s="8" customFormat="1" x14ac:dyDescent="0.3"/>
    <row r="555" s="8" customFormat="1" x14ac:dyDescent="0.3"/>
    <row r="556" s="8" customFormat="1" x14ac:dyDescent="0.3"/>
    <row r="557" s="8" customFormat="1" x14ac:dyDescent="0.3"/>
    <row r="558" s="8" customFormat="1" x14ac:dyDescent="0.3"/>
    <row r="559" s="8" customFormat="1" x14ac:dyDescent="0.3"/>
    <row r="560" s="8" customFormat="1" x14ac:dyDescent="0.3"/>
    <row r="561" s="8" customFormat="1" x14ac:dyDescent="0.3"/>
    <row r="562" s="8" customFormat="1" x14ac:dyDescent="0.3"/>
    <row r="563" s="8" customFormat="1" x14ac:dyDescent="0.3"/>
    <row r="564" s="8" customFormat="1" x14ac:dyDescent="0.3"/>
    <row r="565" s="8" customFormat="1" x14ac:dyDescent="0.3"/>
    <row r="566" s="8" customFormat="1" x14ac:dyDescent="0.3"/>
    <row r="567" s="8" customFormat="1" x14ac:dyDescent="0.3"/>
    <row r="568" s="8" customFormat="1" x14ac:dyDescent="0.3"/>
    <row r="569" s="8" customFormat="1" x14ac:dyDescent="0.3"/>
    <row r="570" s="8" customFormat="1" x14ac:dyDescent="0.3"/>
    <row r="571" s="8" customFormat="1" x14ac:dyDescent="0.3"/>
    <row r="572" s="8" customFormat="1" x14ac:dyDescent="0.3"/>
    <row r="573" s="8" customFormat="1" x14ac:dyDescent="0.3"/>
    <row r="574" s="8" customFormat="1" x14ac:dyDescent="0.3"/>
    <row r="575" s="8" customFormat="1" x14ac:dyDescent="0.3"/>
    <row r="576" s="8" customFormat="1" x14ac:dyDescent="0.3"/>
    <row r="577" s="8" customFormat="1" x14ac:dyDescent="0.3"/>
    <row r="578" s="8" customFormat="1" x14ac:dyDescent="0.3"/>
    <row r="579" s="8" customFormat="1" x14ac:dyDescent="0.3"/>
    <row r="580" s="8" customFormat="1" x14ac:dyDescent="0.3"/>
    <row r="581" s="8" customFormat="1" x14ac:dyDescent="0.3"/>
    <row r="582" s="8" customFormat="1" x14ac:dyDescent="0.3"/>
    <row r="583" s="8" customFormat="1" x14ac:dyDescent="0.3"/>
    <row r="584" s="8" customFormat="1" x14ac:dyDescent="0.3"/>
    <row r="585" s="8" customFormat="1" x14ac:dyDescent="0.3"/>
    <row r="586" s="8" customFormat="1" x14ac:dyDescent="0.3"/>
    <row r="587" s="8" customFormat="1" x14ac:dyDescent="0.3"/>
    <row r="588" s="8" customFormat="1" x14ac:dyDescent="0.3"/>
    <row r="589" s="8" customFormat="1" x14ac:dyDescent="0.3"/>
    <row r="590" s="8" customFormat="1" x14ac:dyDescent="0.3"/>
    <row r="591" s="8" customFormat="1" x14ac:dyDescent="0.3"/>
    <row r="592" s="8" customFormat="1" x14ac:dyDescent="0.3"/>
    <row r="593" s="8" customFormat="1" x14ac:dyDescent="0.3"/>
    <row r="594" s="8" customFormat="1" x14ac:dyDescent="0.3"/>
    <row r="595" s="8" customFormat="1" x14ac:dyDescent="0.3"/>
    <row r="596" s="8" customFormat="1" x14ac:dyDescent="0.3"/>
    <row r="597" s="8" customFormat="1" x14ac:dyDescent="0.3"/>
    <row r="598" s="8" customFormat="1" x14ac:dyDescent="0.3"/>
    <row r="599" s="8" customFormat="1" x14ac:dyDescent="0.3"/>
    <row r="600" s="8" customFormat="1" x14ac:dyDescent="0.3"/>
    <row r="601" s="8" customFormat="1" x14ac:dyDescent="0.3"/>
    <row r="602" s="8" customFormat="1" x14ac:dyDescent="0.3"/>
    <row r="603" s="8" customFormat="1" x14ac:dyDescent="0.3"/>
    <row r="604" s="8" customFormat="1" x14ac:dyDescent="0.3"/>
    <row r="605" s="8" customFormat="1" x14ac:dyDescent="0.3"/>
    <row r="606" s="8" customFormat="1" x14ac:dyDescent="0.3"/>
    <row r="607" s="8" customFormat="1" x14ac:dyDescent="0.3"/>
    <row r="608" s="8" customFormat="1" x14ac:dyDescent="0.3"/>
    <row r="609" s="8" customFormat="1" x14ac:dyDescent="0.3"/>
    <row r="610" s="8" customFormat="1" x14ac:dyDescent="0.3"/>
    <row r="611" s="8" customFormat="1" x14ac:dyDescent="0.3"/>
    <row r="612" s="8" customFormat="1" x14ac:dyDescent="0.3"/>
    <row r="613" s="8" customFormat="1" x14ac:dyDescent="0.3"/>
    <row r="614" s="8" customFormat="1" x14ac:dyDescent="0.3"/>
    <row r="615" s="8" customFormat="1" x14ac:dyDescent="0.3"/>
    <row r="616" s="8" customFormat="1" x14ac:dyDescent="0.3"/>
    <row r="617" s="8" customFormat="1" x14ac:dyDescent="0.3"/>
    <row r="618" s="8" customFormat="1" x14ac:dyDescent="0.3"/>
    <row r="619" s="8" customFormat="1" x14ac:dyDescent="0.3"/>
    <row r="620" s="8" customFormat="1" x14ac:dyDescent="0.3"/>
    <row r="621" s="8" customFormat="1" x14ac:dyDescent="0.3"/>
    <row r="622" s="8" customFormat="1" x14ac:dyDescent="0.3"/>
    <row r="623" s="8" customFormat="1" x14ac:dyDescent="0.3"/>
    <row r="624" s="8" customFormat="1" x14ac:dyDescent="0.3"/>
    <row r="625" s="8" customFormat="1" x14ac:dyDescent="0.3"/>
    <row r="626" s="8" customFormat="1" x14ac:dyDescent="0.3"/>
    <row r="627" s="8" customFormat="1" x14ac:dyDescent="0.3"/>
    <row r="628" s="8" customFormat="1" x14ac:dyDescent="0.3"/>
    <row r="629" s="8" customFormat="1" x14ac:dyDescent="0.3"/>
    <row r="630" s="8" customFormat="1" x14ac:dyDescent="0.3"/>
    <row r="631" s="8" customFormat="1" x14ac:dyDescent="0.3"/>
    <row r="632" s="8" customFormat="1" x14ac:dyDescent="0.3"/>
    <row r="633" s="8" customFormat="1" x14ac:dyDescent="0.3"/>
    <row r="634" s="8" customFormat="1" x14ac:dyDescent="0.3"/>
    <row r="635" s="8" customFormat="1" x14ac:dyDescent="0.3"/>
    <row r="636" s="8" customFormat="1" x14ac:dyDescent="0.3"/>
    <row r="637" s="8" customFormat="1" x14ac:dyDescent="0.3"/>
    <row r="638" s="8" customFormat="1" x14ac:dyDescent="0.3"/>
    <row r="639" s="8" customFormat="1" x14ac:dyDescent="0.3"/>
    <row r="640" s="8" customFormat="1" x14ac:dyDescent="0.3"/>
    <row r="641" s="8" customFormat="1" x14ac:dyDescent="0.3"/>
    <row r="642" s="8" customFormat="1" x14ac:dyDescent="0.3"/>
    <row r="643" s="8" customFormat="1" x14ac:dyDescent="0.3"/>
    <row r="644" s="8" customFormat="1" x14ac:dyDescent="0.3"/>
    <row r="645" s="8" customFormat="1" x14ac:dyDescent="0.3"/>
    <row r="646" s="8" customFormat="1" x14ac:dyDescent="0.3"/>
    <row r="647" s="8" customFormat="1" x14ac:dyDescent="0.3"/>
    <row r="648" s="8" customFormat="1" x14ac:dyDescent="0.3"/>
    <row r="649" s="8" customFormat="1" x14ac:dyDescent="0.3"/>
    <row r="650" s="8" customFormat="1" x14ac:dyDescent="0.3"/>
    <row r="651" s="8" customFormat="1" x14ac:dyDescent="0.3"/>
    <row r="652" s="8" customFormat="1" x14ac:dyDescent="0.3"/>
    <row r="653" s="8" customFormat="1" x14ac:dyDescent="0.3"/>
    <row r="654" s="8" customFormat="1" x14ac:dyDescent="0.3"/>
    <row r="655" s="8" customFormat="1" x14ac:dyDescent="0.3"/>
    <row r="656" s="8" customFormat="1" x14ac:dyDescent="0.3"/>
    <row r="657" s="8" customFormat="1" x14ac:dyDescent="0.3"/>
    <row r="658" s="8" customFormat="1" x14ac:dyDescent="0.3"/>
    <row r="659" s="8" customFormat="1" x14ac:dyDescent="0.3"/>
    <row r="660" s="8" customFormat="1" x14ac:dyDescent="0.3"/>
    <row r="661" s="8" customFormat="1" x14ac:dyDescent="0.3"/>
    <row r="662" s="8" customFormat="1" x14ac:dyDescent="0.3"/>
    <row r="663" s="8" customFormat="1" x14ac:dyDescent="0.3"/>
    <row r="664" s="8" customFormat="1" x14ac:dyDescent="0.3"/>
    <row r="665" s="8" customFormat="1" x14ac:dyDescent="0.3"/>
    <row r="666" s="8" customFormat="1" x14ac:dyDescent="0.3"/>
    <row r="667" s="8" customFormat="1" x14ac:dyDescent="0.3"/>
    <row r="668" s="8" customFormat="1" x14ac:dyDescent="0.3"/>
    <row r="669" s="8" customFormat="1" x14ac:dyDescent="0.3"/>
    <row r="670" s="8" customFormat="1" x14ac:dyDescent="0.3"/>
    <row r="671" s="8" customFormat="1" x14ac:dyDescent="0.3"/>
    <row r="672" s="8" customFormat="1" x14ac:dyDescent="0.3"/>
    <row r="673" s="8" customFormat="1" x14ac:dyDescent="0.3"/>
    <row r="674" s="8" customFormat="1" x14ac:dyDescent="0.3"/>
    <row r="675" s="8" customFormat="1" x14ac:dyDescent="0.3"/>
    <row r="676" s="8" customFormat="1" x14ac:dyDescent="0.3"/>
    <row r="677" s="8" customFormat="1" x14ac:dyDescent="0.3"/>
    <row r="678" s="8" customFormat="1" x14ac:dyDescent="0.3"/>
    <row r="679" s="8" customFormat="1" x14ac:dyDescent="0.3"/>
    <row r="680" s="8" customFormat="1" x14ac:dyDescent="0.3"/>
    <row r="681" s="8" customFormat="1" x14ac:dyDescent="0.3"/>
    <row r="682" s="8" customFormat="1" x14ac:dyDescent="0.3"/>
    <row r="683" s="8" customFormat="1" x14ac:dyDescent="0.3"/>
    <row r="684" s="8" customFormat="1" x14ac:dyDescent="0.3"/>
    <row r="685" s="8" customFormat="1" x14ac:dyDescent="0.3"/>
    <row r="686" s="8" customFormat="1" x14ac:dyDescent="0.3"/>
    <row r="687" s="8" customFormat="1" x14ac:dyDescent="0.3"/>
    <row r="688" s="8" customFormat="1" x14ac:dyDescent="0.3"/>
    <row r="689" s="8" customFormat="1" x14ac:dyDescent="0.3"/>
    <row r="690" s="8" customFormat="1" x14ac:dyDescent="0.3"/>
    <row r="691" s="8" customFormat="1" x14ac:dyDescent="0.3"/>
    <row r="692" s="8" customFormat="1" x14ac:dyDescent="0.3"/>
    <row r="693" s="8" customFormat="1" x14ac:dyDescent="0.3"/>
    <row r="694" s="8" customFormat="1" x14ac:dyDescent="0.3"/>
    <row r="695" s="8" customFormat="1" x14ac:dyDescent="0.3"/>
    <row r="696" s="8" customFormat="1" x14ac:dyDescent="0.3"/>
    <row r="697" s="8" customFormat="1" x14ac:dyDescent="0.3"/>
    <row r="698" s="8" customFormat="1" x14ac:dyDescent="0.3"/>
    <row r="699" s="8" customFormat="1" x14ac:dyDescent="0.3"/>
    <row r="700" s="8" customFormat="1" x14ac:dyDescent="0.3"/>
    <row r="701" s="8" customFormat="1" x14ac:dyDescent="0.3"/>
    <row r="702" s="8" customFormat="1" x14ac:dyDescent="0.3"/>
    <row r="703" s="8" customFormat="1" x14ac:dyDescent="0.3"/>
    <row r="704" s="8" customFormat="1" x14ac:dyDescent="0.3"/>
    <row r="705" s="8" customFormat="1" x14ac:dyDescent="0.3"/>
    <row r="706" s="8" customFormat="1" x14ac:dyDescent="0.3"/>
    <row r="707" s="8" customFormat="1" x14ac:dyDescent="0.3"/>
    <row r="708" s="8" customFormat="1" x14ac:dyDescent="0.3"/>
    <row r="709" s="8" customFormat="1" x14ac:dyDescent="0.3"/>
    <row r="710" s="8" customFormat="1" x14ac:dyDescent="0.3"/>
    <row r="711" s="8" customFormat="1" x14ac:dyDescent="0.3"/>
    <row r="712" s="8" customFormat="1" x14ac:dyDescent="0.3"/>
    <row r="713" s="8" customFormat="1" x14ac:dyDescent="0.3"/>
    <row r="714" s="8" customFormat="1" x14ac:dyDescent="0.3"/>
    <row r="715" s="8" customFormat="1" x14ac:dyDescent="0.3"/>
    <row r="716" s="8" customFormat="1" x14ac:dyDescent="0.3"/>
    <row r="717" s="8" customFormat="1" x14ac:dyDescent="0.3"/>
    <row r="718" s="8" customFormat="1" x14ac:dyDescent="0.3"/>
    <row r="719" s="8" customFormat="1" x14ac:dyDescent="0.3"/>
    <row r="720" s="8" customFormat="1" x14ac:dyDescent="0.3"/>
    <row r="721" s="8" customFormat="1" x14ac:dyDescent="0.3"/>
    <row r="722" s="8" customFormat="1" x14ac:dyDescent="0.3"/>
    <row r="723" s="8" customFormat="1" x14ac:dyDescent="0.3"/>
    <row r="724" s="8" customFormat="1" x14ac:dyDescent="0.3"/>
    <row r="725" s="8" customFormat="1" x14ac:dyDescent="0.3"/>
    <row r="726" s="8" customFormat="1" x14ac:dyDescent="0.3"/>
    <row r="727" s="8" customFormat="1" x14ac:dyDescent="0.3"/>
    <row r="728" s="8" customFormat="1" x14ac:dyDescent="0.3"/>
    <row r="729" s="8" customFormat="1" x14ac:dyDescent="0.3"/>
    <row r="730" s="8" customFormat="1" x14ac:dyDescent="0.3"/>
    <row r="731" s="8" customFormat="1" x14ac:dyDescent="0.3"/>
    <row r="732" s="8" customFormat="1" x14ac:dyDescent="0.3"/>
    <row r="733" s="8" customFormat="1" x14ac:dyDescent="0.3"/>
    <row r="734" s="8" customFormat="1" x14ac:dyDescent="0.3"/>
    <row r="735" s="8" customFormat="1" x14ac:dyDescent="0.3"/>
    <row r="736" s="8" customFormat="1" x14ac:dyDescent="0.3"/>
    <row r="737" s="8" customFormat="1" x14ac:dyDescent="0.3"/>
    <row r="738" s="8" customFormat="1" x14ac:dyDescent="0.3"/>
    <row r="739" s="8" customFormat="1" x14ac:dyDescent="0.3"/>
    <row r="740" s="8" customFormat="1" x14ac:dyDescent="0.3"/>
    <row r="741" s="8" customFormat="1" x14ac:dyDescent="0.3"/>
    <row r="742" s="8" customFormat="1" x14ac:dyDescent="0.3"/>
    <row r="743" s="8" customFormat="1" x14ac:dyDescent="0.3"/>
    <row r="744" s="8" customFormat="1" x14ac:dyDescent="0.3"/>
    <row r="745" s="8" customFormat="1" x14ac:dyDescent="0.3"/>
    <row r="746" s="8" customFormat="1" x14ac:dyDescent="0.3"/>
    <row r="747" s="8" customFormat="1" x14ac:dyDescent="0.3"/>
    <row r="748" s="8" customFormat="1" x14ac:dyDescent="0.3"/>
    <row r="749" s="8" customFormat="1" x14ac:dyDescent="0.3"/>
    <row r="750" s="8" customFormat="1" x14ac:dyDescent="0.3"/>
    <row r="751" s="8" customFormat="1" x14ac:dyDescent="0.3"/>
    <row r="752" s="8" customFormat="1" x14ac:dyDescent="0.3"/>
    <row r="753" s="8" customFormat="1" x14ac:dyDescent="0.3"/>
    <row r="754" s="8" customFormat="1" x14ac:dyDescent="0.3"/>
    <row r="755" s="8" customFormat="1" x14ac:dyDescent="0.3"/>
    <row r="756" s="8" customFormat="1" x14ac:dyDescent="0.3"/>
    <row r="757" s="8" customFormat="1" x14ac:dyDescent="0.3"/>
    <row r="758" s="8" customFormat="1" x14ac:dyDescent="0.3"/>
    <row r="759" s="8" customFormat="1" x14ac:dyDescent="0.3"/>
    <row r="760" s="8" customFormat="1" x14ac:dyDescent="0.3"/>
    <row r="761" s="8" customFormat="1" x14ac:dyDescent="0.3"/>
    <row r="762" s="8" customFormat="1" x14ac:dyDescent="0.3"/>
    <row r="763" s="8" customFormat="1" x14ac:dyDescent="0.3"/>
    <row r="764" s="8" customFormat="1" x14ac:dyDescent="0.3"/>
    <row r="765" s="8" customFormat="1" x14ac:dyDescent="0.3"/>
    <row r="766" s="8" customFormat="1" x14ac:dyDescent="0.3"/>
    <row r="767" s="8" customFormat="1" x14ac:dyDescent="0.3"/>
    <row r="768" s="8" customFormat="1" x14ac:dyDescent="0.3"/>
    <row r="769" s="8" customFormat="1" x14ac:dyDescent="0.3"/>
    <row r="770" s="8" customFormat="1" x14ac:dyDescent="0.3"/>
    <row r="771" s="8" customFormat="1" x14ac:dyDescent="0.3"/>
    <row r="772" s="8" customFormat="1" x14ac:dyDescent="0.3"/>
    <row r="773" s="8" customFormat="1" x14ac:dyDescent="0.3"/>
    <row r="774" s="8" customFormat="1" x14ac:dyDescent="0.3"/>
    <row r="775" s="8" customFormat="1" x14ac:dyDescent="0.3"/>
    <row r="776" s="8" customFormat="1" x14ac:dyDescent="0.3"/>
    <row r="777" s="8" customFormat="1" x14ac:dyDescent="0.3"/>
    <row r="778" s="8" customFormat="1" x14ac:dyDescent="0.3"/>
    <row r="779" s="8" customFormat="1" x14ac:dyDescent="0.3"/>
    <row r="780" s="8" customFormat="1" x14ac:dyDescent="0.3"/>
    <row r="781" s="8" customFormat="1" x14ac:dyDescent="0.3"/>
    <row r="782" s="8" customFormat="1" x14ac:dyDescent="0.3"/>
    <row r="783" s="8" customFormat="1" x14ac:dyDescent="0.3"/>
    <row r="784" s="8" customFormat="1" x14ac:dyDescent="0.3"/>
    <row r="785" s="8" customFormat="1" x14ac:dyDescent="0.3"/>
    <row r="786" s="8" customFormat="1" x14ac:dyDescent="0.3"/>
    <row r="787" s="8" customFormat="1" x14ac:dyDescent="0.3"/>
    <row r="788" s="8" customFormat="1" x14ac:dyDescent="0.3"/>
    <row r="789" s="8" customFormat="1" x14ac:dyDescent="0.3"/>
    <row r="790" s="8" customFormat="1" x14ac:dyDescent="0.3"/>
    <row r="791" s="8" customFormat="1" x14ac:dyDescent="0.3"/>
    <row r="792" s="8" customFormat="1" x14ac:dyDescent="0.3"/>
    <row r="793" s="8" customFormat="1" x14ac:dyDescent="0.3"/>
    <row r="794" s="8" customFormat="1" x14ac:dyDescent="0.3"/>
    <row r="795" s="8" customFormat="1" x14ac:dyDescent="0.3"/>
    <row r="796" s="8" customFormat="1" x14ac:dyDescent="0.3"/>
    <row r="797" s="8" customFormat="1" x14ac:dyDescent="0.3"/>
    <row r="798" s="8" customFormat="1" x14ac:dyDescent="0.3"/>
    <row r="799" s="8" customFormat="1" x14ac:dyDescent="0.3"/>
    <row r="800" s="8" customFormat="1" x14ac:dyDescent="0.3"/>
    <row r="801" s="8" customFormat="1" x14ac:dyDescent="0.3"/>
    <row r="802" s="8" customFormat="1" x14ac:dyDescent="0.3"/>
    <row r="803" s="8" customFormat="1" x14ac:dyDescent="0.3"/>
    <row r="804" s="8" customFormat="1" x14ac:dyDescent="0.3"/>
    <row r="805" s="8" customFormat="1" x14ac:dyDescent="0.3"/>
    <row r="806" s="8" customFormat="1" x14ac:dyDescent="0.3"/>
    <row r="807" s="8" customFormat="1" x14ac:dyDescent="0.3"/>
    <row r="808" s="8" customFormat="1" x14ac:dyDescent="0.3"/>
    <row r="809" s="8" customFormat="1" x14ac:dyDescent="0.3"/>
    <row r="810" s="8" customFormat="1" x14ac:dyDescent="0.3"/>
    <row r="811" s="8" customFormat="1" x14ac:dyDescent="0.3"/>
    <row r="812" s="8" customFormat="1" x14ac:dyDescent="0.3"/>
    <row r="813" s="8" customFormat="1" x14ac:dyDescent="0.3"/>
    <row r="814" s="8" customFormat="1" x14ac:dyDescent="0.3"/>
    <row r="815" s="8" customFormat="1" x14ac:dyDescent="0.3"/>
    <row r="816" s="8" customFormat="1" x14ac:dyDescent="0.3"/>
    <row r="817" s="8" customFormat="1" x14ac:dyDescent="0.3"/>
    <row r="818" s="8" customFormat="1" x14ac:dyDescent="0.3"/>
    <row r="819" s="8" customFormat="1" x14ac:dyDescent="0.3"/>
    <row r="820" s="8" customFormat="1" x14ac:dyDescent="0.3"/>
    <row r="821" s="8" customFormat="1" x14ac:dyDescent="0.3"/>
    <row r="822" s="8" customFormat="1" x14ac:dyDescent="0.3"/>
    <row r="823" s="8" customFormat="1" x14ac:dyDescent="0.3"/>
    <row r="824" s="8" customFormat="1" x14ac:dyDescent="0.3"/>
    <row r="825" s="8" customFormat="1" x14ac:dyDescent="0.3"/>
    <row r="826" s="8" customFormat="1" x14ac:dyDescent="0.3"/>
    <row r="827" s="8" customFormat="1" x14ac:dyDescent="0.3"/>
    <row r="828" s="8" customFormat="1" x14ac:dyDescent="0.3"/>
    <row r="829" s="8" customFormat="1" x14ac:dyDescent="0.3"/>
    <row r="830" s="8" customFormat="1" x14ac:dyDescent="0.3"/>
    <row r="831" s="8" customFormat="1" x14ac:dyDescent="0.3"/>
    <row r="832" s="8" customFormat="1" x14ac:dyDescent="0.3"/>
    <row r="833" s="8" customFormat="1" x14ac:dyDescent="0.3"/>
    <row r="834" s="8" customFormat="1" x14ac:dyDescent="0.3"/>
    <row r="835" s="8" customFormat="1" x14ac:dyDescent="0.3"/>
    <row r="836" s="8" customFormat="1" x14ac:dyDescent="0.3"/>
    <row r="837" s="8" customFormat="1" x14ac:dyDescent="0.3"/>
    <row r="838" s="8" customFormat="1" x14ac:dyDescent="0.3"/>
    <row r="839" s="8" customFormat="1" x14ac:dyDescent="0.3"/>
    <row r="840" s="8" customFormat="1" x14ac:dyDescent="0.3"/>
    <row r="841" s="8" customFormat="1" x14ac:dyDescent="0.3"/>
    <row r="842" s="8" customFormat="1" x14ac:dyDescent="0.3"/>
    <row r="843" s="8" customFormat="1" x14ac:dyDescent="0.3"/>
    <row r="844" s="8" customFormat="1" x14ac:dyDescent="0.3"/>
    <row r="845" s="8" customFormat="1" x14ac:dyDescent="0.3"/>
    <row r="846" s="8" customFormat="1" x14ac:dyDescent="0.3"/>
    <row r="847" s="8" customFormat="1" x14ac:dyDescent="0.3"/>
    <row r="848" s="8" customFormat="1" x14ac:dyDescent="0.3"/>
    <row r="849" s="8" customFormat="1" x14ac:dyDescent="0.3"/>
    <row r="850" s="8" customFormat="1" x14ac:dyDescent="0.3"/>
    <row r="851" s="8" customFormat="1" x14ac:dyDescent="0.3"/>
    <row r="852" s="8" customFormat="1" x14ac:dyDescent="0.3"/>
    <row r="853" s="8" customFormat="1" x14ac:dyDescent="0.3"/>
    <row r="854" s="8" customFormat="1" x14ac:dyDescent="0.3"/>
    <row r="855" s="8" customFormat="1" x14ac:dyDescent="0.3"/>
    <row r="856" s="8" customFormat="1" x14ac:dyDescent="0.3"/>
    <row r="857" s="8" customFormat="1" x14ac:dyDescent="0.3"/>
    <row r="858" s="8" customFormat="1" x14ac:dyDescent="0.3"/>
    <row r="859" s="8" customFormat="1" x14ac:dyDescent="0.3"/>
    <row r="860" s="8" customFormat="1" x14ac:dyDescent="0.3"/>
    <row r="861" s="8" customFormat="1" x14ac:dyDescent="0.3"/>
    <row r="862" s="8" customFormat="1" x14ac:dyDescent="0.3"/>
    <row r="863" s="8" customFormat="1" x14ac:dyDescent="0.3"/>
    <row r="864" s="8" customFormat="1" x14ac:dyDescent="0.3"/>
    <row r="865" s="8" customFormat="1" x14ac:dyDescent="0.3"/>
    <row r="866" s="8" customFormat="1" x14ac:dyDescent="0.3"/>
    <row r="867" s="8" customFormat="1" x14ac:dyDescent="0.3"/>
    <row r="868" s="8" customFormat="1" x14ac:dyDescent="0.3"/>
    <row r="869" s="8" customFormat="1" x14ac:dyDescent="0.3"/>
    <row r="870" s="8" customFormat="1" x14ac:dyDescent="0.3"/>
    <row r="871" s="8" customFormat="1" x14ac:dyDescent="0.3"/>
    <row r="872" s="8" customFormat="1" x14ac:dyDescent="0.3"/>
    <row r="873" s="8" customFormat="1" x14ac:dyDescent="0.3"/>
    <row r="874" s="8" customFormat="1" x14ac:dyDescent="0.3"/>
    <row r="875" s="8" customFormat="1" x14ac:dyDescent="0.3"/>
    <row r="876" s="8" customFormat="1" x14ac:dyDescent="0.3"/>
    <row r="877" s="8" customFormat="1" x14ac:dyDescent="0.3"/>
    <row r="878" s="8" customFormat="1" x14ac:dyDescent="0.3"/>
    <row r="879" s="8" customFormat="1" x14ac:dyDescent="0.3"/>
    <row r="880" s="8" customFormat="1" x14ac:dyDescent="0.3"/>
    <row r="881" s="8" customFormat="1" x14ac:dyDescent="0.3"/>
    <row r="882" s="8" customFormat="1" x14ac:dyDescent="0.3"/>
    <row r="883" s="8" customFormat="1" x14ac:dyDescent="0.3"/>
    <row r="884" s="8" customFormat="1" x14ac:dyDescent="0.3"/>
    <row r="885" s="8" customFormat="1" x14ac:dyDescent="0.3"/>
    <row r="886" s="8" customFormat="1" x14ac:dyDescent="0.3"/>
    <row r="887" s="8" customFormat="1" x14ac:dyDescent="0.3"/>
    <row r="888" s="8" customFormat="1" x14ac:dyDescent="0.3"/>
    <row r="889" s="8" customFormat="1" x14ac:dyDescent="0.3"/>
    <row r="890" s="8" customFormat="1" x14ac:dyDescent="0.3"/>
    <row r="891" s="8" customFormat="1" x14ac:dyDescent="0.3"/>
    <row r="892" s="8" customFormat="1" x14ac:dyDescent="0.3"/>
    <row r="893" s="8" customFormat="1" x14ac:dyDescent="0.3"/>
    <row r="894" s="8" customFormat="1" x14ac:dyDescent="0.3"/>
    <row r="895" s="8" customFormat="1" x14ac:dyDescent="0.3"/>
    <row r="896" s="8" customFormat="1" x14ac:dyDescent="0.3"/>
    <row r="897" s="8" customFormat="1" x14ac:dyDescent="0.3"/>
    <row r="898" s="8" customFormat="1" x14ac:dyDescent="0.3"/>
    <row r="899" s="8" customFormat="1" x14ac:dyDescent="0.3"/>
    <row r="900" s="8" customFormat="1" x14ac:dyDescent="0.3"/>
    <row r="901" s="8" customFormat="1" x14ac:dyDescent="0.3"/>
    <row r="902" s="8" customFormat="1" x14ac:dyDescent="0.3"/>
    <row r="903" s="8" customFormat="1" x14ac:dyDescent="0.3"/>
    <row r="904" s="8" customFormat="1" x14ac:dyDescent="0.3"/>
    <row r="905" s="8" customFormat="1" x14ac:dyDescent="0.3"/>
    <row r="906" s="8" customFormat="1" x14ac:dyDescent="0.3"/>
    <row r="907" s="8" customFormat="1" x14ac:dyDescent="0.3"/>
    <row r="908" s="8" customFormat="1" x14ac:dyDescent="0.3"/>
    <row r="909" s="8" customFormat="1" x14ac:dyDescent="0.3"/>
    <row r="910" s="8" customFormat="1" x14ac:dyDescent="0.3"/>
    <row r="911" s="8" customFormat="1" x14ac:dyDescent="0.3"/>
    <row r="912" s="8" customFormat="1" x14ac:dyDescent="0.3"/>
    <row r="913" s="8" customFormat="1" x14ac:dyDescent="0.3"/>
    <row r="914" s="8" customFormat="1" x14ac:dyDescent="0.3"/>
    <row r="915" s="8" customFormat="1" x14ac:dyDescent="0.3"/>
    <row r="916" s="8" customFormat="1" x14ac:dyDescent="0.3"/>
    <row r="917" s="8" customFormat="1" x14ac:dyDescent="0.3"/>
    <row r="918" s="8" customFormat="1" x14ac:dyDescent="0.3"/>
    <row r="919" s="8" customFormat="1" x14ac:dyDescent="0.3"/>
    <row r="920" s="8" customFormat="1" x14ac:dyDescent="0.3"/>
    <row r="921" s="8" customFormat="1" x14ac:dyDescent="0.3"/>
    <row r="922" s="8" customFormat="1" x14ac:dyDescent="0.3"/>
    <row r="923" s="8" customFormat="1" x14ac:dyDescent="0.3"/>
    <row r="924" s="8" customFormat="1" x14ac:dyDescent="0.3"/>
    <row r="925" s="8" customFormat="1" x14ac:dyDescent="0.3"/>
    <row r="926" s="8" customFormat="1" x14ac:dyDescent="0.3"/>
    <row r="927" s="8" customFormat="1" x14ac:dyDescent="0.3"/>
    <row r="928" s="8" customFormat="1" x14ac:dyDescent="0.3"/>
    <row r="929" s="8" customFormat="1" x14ac:dyDescent="0.3"/>
    <row r="930" s="8" customFormat="1" x14ac:dyDescent="0.3"/>
    <row r="931" s="8" customFormat="1" x14ac:dyDescent="0.3"/>
    <row r="932" s="8" customFormat="1" x14ac:dyDescent="0.3"/>
    <row r="933" s="8" customFormat="1" x14ac:dyDescent="0.3"/>
    <row r="934" s="8" customFormat="1" x14ac:dyDescent="0.3"/>
    <row r="935" s="8" customFormat="1" x14ac:dyDescent="0.3"/>
    <row r="936" s="8" customFormat="1" x14ac:dyDescent="0.3"/>
    <row r="937" s="8" customFormat="1" x14ac:dyDescent="0.3"/>
    <row r="938" s="8" customFormat="1" x14ac:dyDescent="0.3"/>
    <row r="939" s="8" customFormat="1" x14ac:dyDescent="0.3"/>
    <row r="940" s="8" customFormat="1" x14ac:dyDescent="0.3"/>
    <row r="941" s="8" customFormat="1" x14ac:dyDescent="0.3"/>
    <row r="942" s="8" customFormat="1" x14ac:dyDescent="0.3"/>
    <row r="943" s="8" customFormat="1" x14ac:dyDescent="0.3"/>
    <row r="944" s="8" customFormat="1" x14ac:dyDescent="0.3"/>
    <row r="945" s="8" customFormat="1" x14ac:dyDescent="0.3"/>
    <row r="946" s="8" customFormat="1" x14ac:dyDescent="0.3"/>
    <row r="947" s="8" customFormat="1" x14ac:dyDescent="0.3"/>
    <row r="948" s="8" customFormat="1" x14ac:dyDescent="0.3"/>
    <row r="949" s="8" customFormat="1" x14ac:dyDescent="0.3"/>
    <row r="950" s="8" customFormat="1" x14ac:dyDescent="0.3"/>
    <row r="951" s="8" customFormat="1" x14ac:dyDescent="0.3"/>
    <row r="952" s="8" customFormat="1" x14ac:dyDescent="0.3"/>
    <row r="953" s="8" customFormat="1" x14ac:dyDescent="0.3"/>
    <row r="954" s="8" customFormat="1" x14ac:dyDescent="0.3"/>
    <row r="955" s="8" customFormat="1" x14ac:dyDescent="0.3"/>
    <row r="956" s="8" customFormat="1" x14ac:dyDescent="0.3"/>
    <row r="957" s="8" customFormat="1" x14ac:dyDescent="0.3"/>
    <row r="958" s="8" customFormat="1" x14ac:dyDescent="0.3"/>
    <row r="959" s="8" customFormat="1" x14ac:dyDescent="0.3"/>
    <row r="960" s="8" customFormat="1" x14ac:dyDescent="0.3"/>
    <row r="961" s="8" customFormat="1" x14ac:dyDescent="0.3"/>
    <row r="962" s="8" customFormat="1" x14ac:dyDescent="0.3"/>
    <row r="963" s="8" customFormat="1" x14ac:dyDescent="0.3"/>
    <row r="964" s="8" customFormat="1" x14ac:dyDescent="0.3"/>
    <row r="965" s="8" customFormat="1" x14ac:dyDescent="0.3"/>
    <row r="966" s="8" customFormat="1" x14ac:dyDescent="0.3"/>
    <row r="967" s="8" customFormat="1" x14ac:dyDescent="0.3"/>
    <row r="968" s="8" customFormat="1" x14ac:dyDescent="0.3"/>
    <row r="969" s="8" customFormat="1" x14ac:dyDescent="0.3"/>
    <row r="970" s="8" customFormat="1" x14ac:dyDescent="0.3"/>
    <row r="971" s="8" customFormat="1" x14ac:dyDescent="0.3"/>
    <row r="972" s="8" customFormat="1" x14ac:dyDescent="0.3"/>
    <row r="973" s="8" customFormat="1" x14ac:dyDescent="0.3"/>
    <row r="974" s="8" customFormat="1" x14ac:dyDescent="0.3"/>
    <row r="975" s="8" customFormat="1" x14ac:dyDescent="0.3"/>
    <row r="976" s="8" customFormat="1" x14ac:dyDescent="0.3"/>
    <row r="977" s="8" customFormat="1" x14ac:dyDescent="0.3"/>
    <row r="978" s="8" customFormat="1" x14ac:dyDescent="0.3"/>
    <row r="979" s="8" customFormat="1" x14ac:dyDescent="0.3"/>
    <row r="980" s="8" customFormat="1" x14ac:dyDescent="0.3"/>
    <row r="981" s="8" customFormat="1" x14ac:dyDescent="0.3"/>
    <row r="982" s="8" customFormat="1" x14ac:dyDescent="0.3"/>
    <row r="983" s="8" customFormat="1" x14ac:dyDescent="0.3"/>
    <row r="984" s="8" customFormat="1" x14ac:dyDescent="0.3"/>
    <row r="985" s="8" customFormat="1" x14ac:dyDescent="0.3"/>
    <row r="986" s="8" customFormat="1" x14ac:dyDescent="0.3"/>
    <row r="987" s="8" customFormat="1" x14ac:dyDescent="0.3"/>
    <row r="988" s="8" customFormat="1" x14ac:dyDescent="0.3"/>
    <row r="989" s="8" customFormat="1" x14ac:dyDescent="0.3"/>
    <row r="990" s="8" customFormat="1" x14ac:dyDescent="0.3"/>
    <row r="991" s="8" customFormat="1" x14ac:dyDescent="0.3"/>
    <row r="992" s="8" customFormat="1" x14ac:dyDescent="0.3"/>
    <row r="993" s="8" customFormat="1" x14ac:dyDescent="0.3"/>
    <row r="994" s="8" customFormat="1" x14ac:dyDescent="0.3"/>
    <row r="995" s="8" customFormat="1" x14ac:dyDescent="0.3"/>
    <row r="996" s="8" customFormat="1" x14ac:dyDescent="0.3"/>
    <row r="997" s="8" customFormat="1" x14ac:dyDescent="0.3"/>
    <row r="998" s="8" customFormat="1" x14ac:dyDescent="0.3"/>
    <row r="999" s="8" customFormat="1" x14ac:dyDescent="0.3"/>
    <row r="1000" s="8" customFormat="1" x14ac:dyDescent="0.3"/>
    <row r="1001" s="8" customFormat="1" x14ac:dyDescent="0.3"/>
    <row r="1002" s="8" customFormat="1" x14ac:dyDescent="0.3"/>
    <row r="1003" s="8" customFormat="1" x14ac:dyDescent="0.3"/>
    <row r="1004" s="8" customFormat="1" x14ac:dyDescent="0.3"/>
    <row r="1005" s="8" customFormat="1" x14ac:dyDescent="0.3"/>
    <row r="1006" s="8" customFormat="1" x14ac:dyDescent="0.3"/>
    <row r="1007" s="8" customFormat="1" x14ac:dyDescent="0.3"/>
    <row r="1008" s="8" customFormat="1" x14ac:dyDescent="0.3"/>
    <row r="1009" s="8" customFormat="1" x14ac:dyDescent="0.3"/>
    <row r="1010" s="8" customFormat="1" x14ac:dyDescent="0.3"/>
    <row r="1011" s="8" customFormat="1" x14ac:dyDescent="0.3"/>
    <row r="1012" s="8" customFormat="1" x14ac:dyDescent="0.3"/>
    <row r="1013" s="8" customFormat="1" x14ac:dyDescent="0.3"/>
    <row r="1014" s="8" customFormat="1" x14ac:dyDescent="0.3"/>
    <row r="1015" s="8" customFormat="1" x14ac:dyDescent="0.3"/>
    <row r="1016" s="8" customFormat="1" x14ac:dyDescent="0.3"/>
    <row r="1017" s="8" customFormat="1" x14ac:dyDescent="0.3"/>
    <row r="1018" s="8" customFormat="1" x14ac:dyDescent="0.3"/>
    <row r="1019" s="8" customFormat="1" x14ac:dyDescent="0.3"/>
    <row r="1020" s="8" customFormat="1" x14ac:dyDescent="0.3"/>
    <row r="1021" s="8" customFormat="1" x14ac:dyDescent="0.3"/>
    <row r="1022" s="8" customFormat="1" x14ac:dyDescent="0.3"/>
    <row r="1023" s="8" customFormat="1" x14ac:dyDescent="0.3"/>
    <row r="1024" s="8" customFormat="1" x14ac:dyDescent="0.3"/>
    <row r="1025" s="8" customFormat="1" x14ac:dyDescent="0.3"/>
    <row r="1026" s="8" customFormat="1" x14ac:dyDescent="0.3"/>
    <row r="1027" s="8" customFormat="1" x14ac:dyDescent="0.3"/>
    <row r="1028" s="8" customFormat="1" x14ac:dyDescent="0.3"/>
    <row r="1029" s="8" customFormat="1" x14ac:dyDescent="0.3"/>
    <row r="1030" s="8" customFormat="1" x14ac:dyDescent="0.3"/>
    <row r="1031" s="8" customFormat="1" x14ac:dyDescent="0.3"/>
    <row r="1032" s="8" customFormat="1" x14ac:dyDescent="0.3"/>
    <row r="1033" s="8" customFormat="1" x14ac:dyDescent="0.3"/>
    <row r="1034" s="8" customFormat="1" x14ac:dyDescent="0.3"/>
    <row r="1035" s="8" customFormat="1" x14ac:dyDescent="0.3"/>
    <row r="1036" s="8" customFormat="1" x14ac:dyDescent="0.3"/>
    <row r="1037" s="8" customFormat="1" x14ac:dyDescent="0.3"/>
    <row r="1038" s="8" customFormat="1" x14ac:dyDescent="0.3"/>
    <row r="1039" s="8" customFormat="1" x14ac:dyDescent="0.3"/>
    <row r="1040" s="8" customFormat="1" x14ac:dyDescent="0.3"/>
    <row r="1041" s="8" customFormat="1" x14ac:dyDescent="0.3"/>
    <row r="1042" s="8" customFormat="1" x14ac:dyDescent="0.3"/>
    <row r="1043" s="8" customFormat="1" x14ac:dyDescent="0.3"/>
    <row r="1044" s="8" customFormat="1" x14ac:dyDescent="0.3"/>
    <row r="1045" s="8" customFormat="1" x14ac:dyDescent="0.3"/>
    <row r="1046" s="8" customFormat="1" x14ac:dyDescent="0.3"/>
    <row r="1047" s="8" customFormat="1" x14ac:dyDescent="0.3"/>
    <row r="1048" s="8" customFormat="1" x14ac:dyDescent="0.3"/>
    <row r="1049" s="8" customFormat="1" x14ac:dyDescent="0.3"/>
    <row r="1050" s="8" customFormat="1" x14ac:dyDescent="0.3"/>
    <row r="1051" s="8" customFormat="1" x14ac:dyDescent="0.3"/>
    <row r="1052" s="8" customFormat="1" x14ac:dyDescent="0.3"/>
    <row r="1053" s="8" customFormat="1" x14ac:dyDescent="0.3"/>
    <row r="1054" s="8" customFormat="1" x14ac:dyDescent="0.3"/>
    <row r="1055" s="8" customFormat="1" x14ac:dyDescent="0.3"/>
    <row r="1056" s="8" customFormat="1" x14ac:dyDescent="0.3"/>
    <row r="1057" s="8" customFormat="1" x14ac:dyDescent="0.3"/>
    <row r="1058" s="8" customFormat="1" x14ac:dyDescent="0.3"/>
    <row r="1059" s="8" customFormat="1" x14ac:dyDescent="0.3"/>
    <row r="1060" s="8" customFormat="1" x14ac:dyDescent="0.3"/>
    <row r="1061" s="8" customFormat="1" x14ac:dyDescent="0.3"/>
    <row r="1062" s="8" customFormat="1" x14ac:dyDescent="0.3"/>
    <row r="1063" s="8" customFormat="1" x14ac:dyDescent="0.3"/>
    <row r="1064" s="8" customFormat="1" x14ac:dyDescent="0.3"/>
    <row r="1065" s="8" customFormat="1" x14ac:dyDescent="0.3"/>
    <row r="1066" s="8" customFormat="1" x14ac:dyDescent="0.3"/>
    <row r="1067" s="8" customFormat="1" x14ac:dyDescent="0.3"/>
    <row r="1068" s="8" customFormat="1" x14ac:dyDescent="0.3"/>
    <row r="1069" s="8" customFormat="1" x14ac:dyDescent="0.3"/>
    <row r="1070" s="8" customFormat="1" x14ac:dyDescent="0.3"/>
    <row r="1071" s="8" customFormat="1" x14ac:dyDescent="0.3"/>
    <row r="1072" s="8" customFormat="1" x14ac:dyDescent="0.3"/>
    <row r="1073" s="8" customFormat="1" x14ac:dyDescent="0.3"/>
    <row r="1074" s="8" customFormat="1" x14ac:dyDescent="0.3"/>
    <row r="1075" s="8" customFormat="1" x14ac:dyDescent="0.3"/>
    <row r="1076" s="8" customFormat="1" x14ac:dyDescent="0.3"/>
    <row r="1077" s="8" customFormat="1" x14ac:dyDescent="0.3"/>
    <row r="1078" s="8" customFormat="1" x14ac:dyDescent="0.3"/>
    <row r="1079" s="8" customFormat="1" x14ac:dyDescent="0.3"/>
    <row r="1080" s="8" customFormat="1" x14ac:dyDescent="0.3"/>
    <row r="1081" s="8" customFormat="1" x14ac:dyDescent="0.3"/>
    <row r="1082" s="8" customFormat="1" x14ac:dyDescent="0.3"/>
    <row r="1083" s="8" customFormat="1" x14ac:dyDescent="0.3"/>
    <row r="1084" s="8" customFormat="1" x14ac:dyDescent="0.3"/>
    <row r="1085" s="8" customFormat="1" x14ac:dyDescent="0.3"/>
    <row r="1086" s="8" customFormat="1" x14ac:dyDescent="0.3"/>
    <row r="1087" s="8" customFormat="1" x14ac:dyDescent="0.3"/>
    <row r="1088" s="8" customFormat="1" x14ac:dyDescent="0.3"/>
    <row r="1089" s="8" customFormat="1" x14ac:dyDescent="0.3"/>
    <row r="1090" s="8" customFormat="1" x14ac:dyDescent="0.3"/>
    <row r="1091" s="8" customFormat="1" x14ac:dyDescent="0.3"/>
    <row r="1092" s="8" customFormat="1" x14ac:dyDescent="0.3"/>
    <row r="1093" s="8" customFormat="1" x14ac:dyDescent="0.3"/>
    <row r="1094" s="8" customFormat="1" x14ac:dyDescent="0.3"/>
    <row r="1095" s="8" customFormat="1" x14ac:dyDescent="0.3"/>
    <row r="1096" s="8" customFormat="1" x14ac:dyDescent="0.3"/>
    <row r="1097" s="8" customFormat="1" x14ac:dyDescent="0.3"/>
    <row r="1098" s="8" customFormat="1" x14ac:dyDescent="0.3"/>
    <row r="1099" s="8" customFormat="1" x14ac:dyDescent="0.3"/>
    <row r="1100" s="8" customFormat="1" x14ac:dyDescent="0.3"/>
    <row r="1101" s="8" customFormat="1" x14ac:dyDescent="0.3"/>
    <row r="1102" s="8" customFormat="1" x14ac:dyDescent="0.3"/>
    <row r="1103" s="8" customFormat="1" x14ac:dyDescent="0.3"/>
    <row r="1104" s="8" customFormat="1" x14ac:dyDescent="0.3"/>
    <row r="1105" s="8" customFormat="1" x14ac:dyDescent="0.3"/>
    <row r="1106" s="8" customFormat="1" x14ac:dyDescent="0.3"/>
    <row r="1107" s="8" customFormat="1" x14ac:dyDescent="0.3"/>
    <row r="1108" s="8" customFormat="1" x14ac:dyDescent="0.3"/>
    <row r="1109" s="8" customFormat="1" x14ac:dyDescent="0.3"/>
    <row r="1110" s="8" customFormat="1" x14ac:dyDescent="0.3"/>
    <row r="1111" s="8" customFormat="1" x14ac:dyDescent="0.3"/>
    <row r="1112" s="8" customFormat="1" x14ac:dyDescent="0.3"/>
    <row r="1113" s="8" customFormat="1" x14ac:dyDescent="0.3"/>
    <row r="1114" s="8" customFormat="1" x14ac:dyDescent="0.3"/>
    <row r="1115" s="8" customFormat="1" x14ac:dyDescent="0.3"/>
    <row r="1116" s="8" customFormat="1" x14ac:dyDescent="0.3"/>
    <row r="1117" s="8" customFormat="1" x14ac:dyDescent="0.3"/>
    <row r="1118" s="8" customFormat="1" x14ac:dyDescent="0.3"/>
    <row r="1119" s="8" customFormat="1" x14ac:dyDescent="0.3"/>
    <row r="1120" s="8" customFormat="1" x14ac:dyDescent="0.3"/>
    <row r="1121" s="8" customFormat="1" x14ac:dyDescent="0.3"/>
    <row r="1122" s="8" customFormat="1" x14ac:dyDescent="0.3"/>
    <row r="1123" s="8" customFormat="1" x14ac:dyDescent="0.3"/>
    <row r="1124" s="8" customFormat="1" x14ac:dyDescent="0.3"/>
    <row r="1125" s="8" customFormat="1" x14ac:dyDescent="0.3"/>
    <row r="1126" s="8" customFormat="1" x14ac:dyDescent="0.3"/>
    <row r="1127" s="8" customFormat="1" x14ac:dyDescent="0.3"/>
    <row r="1128" s="8" customFormat="1" x14ac:dyDescent="0.3"/>
    <row r="1129" s="8" customFormat="1" x14ac:dyDescent="0.3"/>
    <row r="1130" s="8" customFormat="1" x14ac:dyDescent="0.3"/>
    <row r="1131" s="8" customFormat="1" x14ac:dyDescent="0.3"/>
    <row r="1132" s="8" customFormat="1" x14ac:dyDescent="0.3"/>
    <row r="1133" s="8" customFormat="1" x14ac:dyDescent="0.3"/>
    <row r="1134" s="8" customFormat="1" x14ac:dyDescent="0.3"/>
    <row r="1135" s="8" customFormat="1" x14ac:dyDescent="0.3"/>
    <row r="1136" s="8" customFormat="1" x14ac:dyDescent="0.3"/>
    <row r="1137" s="8" customFormat="1" x14ac:dyDescent="0.3"/>
    <row r="1138" s="8" customFormat="1" x14ac:dyDescent="0.3"/>
    <row r="1139" s="8" customFormat="1" x14ac:dyDescent="0.3"/>
    <row r="1140" s="8" customFormat="1" x14ac:dyDescent="0.3"/>
    <row r="1141" s="8" customFormat="1" x14ac:dyDescent="0.3"/>
    <row r="1142" s="8" customFormat="1" x14ac:dyDescent="0.3"/>
    <row r="1143" s="8" customFormat="1" x14ac:dyDescent="0.3"/>
    <row r="1144" s="8" customFormat="1" x14ac:dyDescent="0.3"/>
    <row r="1145" s="8" customFormat="1" x14ac:dyDescent="0.3"/>
    <row r="1146" s="8" customFormat="1" x14ac:dyDescent="0.3"/>
    <row r="1147" s="8" customFormat="1" x14ac:dyDescent="0.3"/>
    <row r="1148" s="8" customFormat="1" x14ac:dyDescent="0.3"/>
    <row r="1149" s="8" customFormat="1" x14ac:dyDescent="0.3"/>
    <row r="1150" s="8" customFormat="1" x14ac:dyDescent="0.3"/>
    <row r="1151" s="8" customFormat="1" x14ac:dyDescent="0.3"/>
    <row r="1152" s="8" customFormat="1" x14ac:dyDescent="0.3"/>
    <row r="1153" s="8" customFormat="1" x14ac:dyDescent="0.3"/>
    <row r="1154" s="8" customFormat="1" x14ac:dyDescent="0.3"/>
    <row r="1155" s="8" customFormat="1" x14ac:dyDescent="0.3"/>
    <row r="1156" s="8" customFormat="1" x14ac:dyDescent="0.3"/>
    <row r="1157" s="8" customFormat="1" x14ac:dyDescent="0.3"/>
    <row r="1158" s="8" customFormat="1" x14ac:dyDescent="0.3"/>
    <row r="1159" s="8" customFormat="1" x14ac:dyDescent="0.3"/>
    <row r="1160" s="8" customFormat="1" x14ac:dyDescent="0.3"/>
    <row r="1161" s="8" customFormat="1" x14ac:dyDescent="0.3"/>
    <row r="1162" s="8" customFormat="1" x14ac:dyDescent="0.3"/>
    <row r="1163" s="8" customFormat="1" x14ac:dyDescent="0.3"/>
    <row r="1164" s="8" customFormat="1" x14ac:dyDescent="0.3"/>
    <row r="1165" s="8" customFormat="1" x14ac:dyDescent="0.3"/>
    <row r="1166" s="8" customFormat="1" x14ac:dyDescent="0.3"/>
    <row r="1167" s="8" customFormat="1" x14ac:dyDescent="0.3"/>
    <row r="1168" s="8" customFormat="1" x14ac:dyDescent="0.3"/>
    <row r="1169" s="8" customFormat="1" x14ac:dyDescent="0.3"/>
    <row r="1170" s="8" customFormat="1" x14ac:dyDescent="0.3"/>
    <row r="1171" s="8" customFormat="1" x14ac:dyDescent="0.3"/>
    <row r="1172" s="8" customFormat="1" x14ac:dyDescent="0.3"/>
    <row r="1173" s="8" customFormat="1" x14ac:dyDescent="0.3"/>
    <row r="1174" s="8" customFormat="1" x14ac:dyDescent="0.3"/>
    <row r="1175" s="8" customFormat="1" x14ac:dyDescent="0.3"/>
    <row r="1176" s="8" customFormat="1" x14ac:dyDescent="0.3"/>
    <row r="1177" s="8" customFormat="1" x14ac:dyDescent="0.3"/>
    <row r="1178" s="8" customFormat="1" x14ac:dyDescent="0.3"/>
    <row r="1179" s="8" customFormat="1" x14ac:dyDescent="0.3"/>
    <row r="1180" s="8" customFormat="1" x14ac:dyDescent="0.3"/>
    <row r="1181" s="8" customFormat="1" x14ac:dyDescent="0.3"/>
    <row r="1182" s="8" customFormat="1" x14ac:dyDescent="0.3"/>
    <row r="1183" s="8" customFormat="1" x14ac:dyDescent="0.3"/>
    <row r="1184" s="8" customFormat="1" x14ac:dyDescent="0.3"/>
    <row r="1185" s="8" customFormat="1" x14ac:dyDescent="0.3"/>
    <row r="1186" s="8" customFormat="1" x14ac:dyDescent="0.3"/>
    <row r="1187" s="8" customFormat="1" x14ac:dyDescent="0.3"/>
    <row r="1188" s="8" customFormat="1" x14ac:dyDescent="0.3"/>
    <row r="1189" s="8" customFormat="1" x14ac:dyDescent="0.3"/>
    <row r="1190" s="8" customFormat="1" x14ac:dyDescent="0.3"/>
    <row r="1191" s="8" customFormat="1" x14ac:dyDescent="0.3"/>
    <row r="1192" s="8" customFormat="1" x14ac:dyDescent="0.3"/>
    <row r="1193" s="8" customFormat="1" x14ac:dyDescent="0.3"/>
    <row r="1194" s="8" customFormat="1" x14ac:dyDescent="0.3"/>
    <row r="1195" s="8" customFormat="1" x14ac:dyDescent="0.3"/>
    <row r="1196" s="8" customFormat="1" x14ac:dyDescent="0.3"/>
    <row r="1197" s="8" customFormat="1" x14ac:dyDescent="0.3"/>
    <row r="1198" s="8" customFormat="1" x14ac:dyDescent="0.3"/>
    <row r="1199" s="8" customFormat="1" x14ac:dyDescent="0.3"/>
    <row r="1200" s="8" customFormat="1" x14ac:dyDescent="0.3"/>
    <row r="1201" s="8" customFormat="1" x14ac:dyDescent="0.3"/>
    <row r="1202" s="8" customFormat="1" x14ac:dyDescent="0.3"/>
    <row r="1203" s="8" customFormat="1" x14ac:dyDescent="0.3"/>
    <row r="1204" s="8" customFormat="1" x14ac:dyDescent="0.3"/>
    <row r="1205" s="8" customFormat="1" x14ac:dyDescent="0.3"/>
    <row r="1206" s="8" customFormat="1" x14ac:dyDescent="0.3"/>
    <row r="1207" s="8" customFormat="1" x14ac:dyDescent="0.3"/>
    <row r="1208" s="8" customFormat="1" x14ac:dyDescent="0.3"/>
    <row r="1209" s="8" customFormat="1" x14ac:dyDescent="0.3"/>
    <row r="1210" s="8" customFormat="1" x14ac:dyDescent="0.3"/>
    <row r="1211" s="8" customFormat="1" x14ac:dyDescent="0.3"/>
    <row r="1212" s="8" customFormat="1" x14ac:dyDescent="0.3"/>
    <row r="1213" s="8" customFormat="1" x14ac:dyDescent="0.3"/>
    <row r="1214" s="8" customFormat="1" x14ac:dyDescent="0.3"/>
    <row r="1215" s="8" customFormat="1" x14ac:dyDescent="0.3"/>
    <row r="1216" s="8" customFormat="1" x14ac:dyDescent="0.3"/>
    <row r="1217" s="8" customFormat="1" x14ac:dyDescent="0.3"/>
    <row r="1218" s="8" customFormat="1" x14ac:dyDescent="0.3"/>
    <row r="1219" s="8" customFormat="1" x14ac:dyDescent="0.3"/>
    <row r="1220" s="8" customFormat="1" x14ac:dyDescent="0.3"/>
    <row r="1221" s="8" customFormat="1" x14ac:dyDescent="0.3"/>
    <row r="1222" s="8" customFormat="1" x14ac:dyDescent="0.3"/>
    <row r="1223" s="8" customFormat="1" x14ac:dyDescent="0.3"/>
    <row r="1224" s="8" customFormat="1" x14ac:dyDescent="0.3"/>
    <row r="1225" s="8" customFormat="1" x14ac:dyDescent="0.3"/>
    <row r="1226" s="8" customFormat="1" x14ac:dyDescent="0.3"/>
    <row r="1227" s="8" customFormat="1" x14ac:dyDescent="0.3"/>
    <row r="1228" s="8" customFormat="1" x14ac:dyDescent="0.3"/>
    <row r="1229" s="8" customFormat="1" x14ac:dyDescent="0.3"/>
    <row r="1230" s="8" customFormat="1" x14ac:dyDescent="0.3"/>
    <row r="1231" s="8" customFormat="1" x14ac:dyDescent="0.3"/>
    <row r="1232" s="8" customFormat="1" x14ac:dyDescent="0.3"/>
    <row r="1233" s="8" customFormat="1" x14ac:dyDescent="0.3"/>
    <row r="1234" s="8" customFormat="1" x14ac:dyDescent="0.3"/>
    <row r="1235" s="8" customFormat="1" x14ac:dyDescent="0.3"/>
    <row r="1236" s="8" customFormat="1" x14ac:dyDescent="0.3"/>
    <row r="1237" s="8" customFormat="1" x14ac:dyDescent="0.3"/>
    <row r="1238" s="8" customFormat="1" x14ac:dyDescent="0.3"/>
    <row r="1239" s="8" customFormat="1" x14ac:dyDescent="0.3"/>
    <row r="1240" s="8" customFormat="1" x14ac:dyDescent="0.3"/>
    <row r="1241" s="8" customFormat="1" x14ac:dyDescent="0.3"/>
    <row r="1242" s="8" customFormat="1" x14ac:dyDescent="0.3"/>
    <row r="1243" s="8" customFormat="1" x14ac:dyDescent="0.3"/>
    <row r="1244" s="8" customFormat="1" x14ac:dyDescent="0.3"/>
    <row r="1245" s="8" customFormat="1" x14ac:dyDescent="0.3"/>
    <row r="1246" s="8" customFormat="1" x14ac:dyDescent="0.3"/>
    <row r="1247" s="8" customFormat="1" x14ac:dyDescent="0.3"/>
    <row r="1248" s="8" customFormat="1" x14ac:dyDescent="0.3"/>
    <row r="1249" s="8" customFormat="1" x14ac:dyDescent="0.3"/>
    <row r="1250" s="8" customFormat="1" x14ac:dyDescent="0.3"/>
    <row r="1251" s="8" customFormat="1" x14ac:dyDescent="0.3"/>
    <row r="1252" s="8" customFormat="1" x14ac:dyDescent="0.3"/>
    <row r="1253" s="8" customFormat="1" x14ac:dyDescent="0.3"/>
    <row r="1254" s="8" customFormat="1" x14ac:dyDescent="0.3"/>
    <row r="1255" s="8" customFormat="1" x14ac:dyDescent="0.3"/>
    <row r="1256" s="8" customFormat="1" x14ac:dyDescent="0.3"/>
    <row r="1257" s="8" customFormat="1" x14ac:dyDescent="0.3"/>
    <row r="1258" s="8" customFormat="1" x14ac:dyDescent="0.3"/>
    <row r="1259" s="8" customFormat="1" x14ac:dyDescent="0.3"/>
    <row r="1260" s="8" customFormat="1" x14ac:dyDescent="0.3"/>
    <row r="1261" s="8" customFormat="1" x14ac:dyDescent="0.3"/>
    <row r="1262" s="8" customFormat="1" x14ac:dyDescent="0.3"/>
    <row r="1263" s="8" customFormat="1" x14ac:dyDescent="0.3"/>
    <row r="1264" s="8" customFormat="1" x14ac:dyDescent="0.3"/>
    <row r="1265" s="8" customFormat="1" x14ac:dyDescent="0.3"/>
    <row r="1266" s="8" customFormat="1" x14ac:dyDescent="0.3"/>
    <row r="1267" s="8" customFormat="1" x14ac:dyDescent="0.3"/>
    <row r="1268" s="8" customFormat="1" x14ac:dyDescent="0.3"/>
    <row r="1269" s="8" customFormat="1" x14ac:dyDescent="0.3"/>
    <row r="1270" s="8" customFormat="1" x14ac:dyDescent="0.3"/>
    <row r="1271" s="8" customFormat="1" x14ac:dyDescent="0.3"/>
    <row r="1272" s="8" customFormat="1" x14ac:dyDescent="0.3"/>
    <row r="1273" s="8" customFormat="1" x14ac:dyDescent="0.3"/>
    <row r="1274" s="8" customFormat="1" x14ac:dyDescent="0.3"/>
    <row r="1275" s="8" customFormat="1" x14ac:dyDescent="0.3"/>
    <row r="1276" s="8" customFormat="1" x14ac:dyDescent="0.3"/>
    <row r="1277" s="8" customFormat="1" x14ac:dyDescent="0.3"/>
    <row r="1278" s="8" customFormat="1" x14ac:dyDescent="0.3"/>
    <row r="1279" s="8" customFormat="1" x14ac:dyDescent="0.3"/>
    <row r="1280" s="8" customFormat="1" x14ac:dyDescent="0.3"/>
    <row r="1281" s="8" customFormat="1" x14ac:dyDescent="0.3"/>
    <row r="1282" s="8" customFormat="1" x14ac:dyDescent="0.3"/>
    <row r="1283" s="8" customFormat="1" x14ac:dyDescent="0.3"/>
    <row r="1284" s="8" customFormat="1" x14ac:dyDescent="0.3"/>
    <row r="1285" s="8" customFormat="1" x14ac:dyDescent="0.3"/>
    <row r="1286" s="8" customFormat="1" x14ac:dyDescent="0.3"/>
    <row r="1287" s="8" customFormat="1" x14ac:dyDescent="0.3"/>
    <row r="1288" s="8" customFormat="1" x14ac:dyDescent="0.3"/>
    <row r="1289" s="8" customFormat="1" x14ac:dyDescent="0.3"/>
    <row r="1290" s="8" customFormat="1" x14ac:dyDescent="0.3"/>
    <row r="1291" s="8" customFormat="1" x14ac:dyDescent="0.3"/>
    <row r="1292" s="8" customFormat="1" x14ac:dyDescent="0.3"/>
    <row r="1293" s="8" customFormat="1" x14ac:dyDescent="0.3"/>
    <row r="1294" s="8" customFormat="1" x14ac:dyDescent="0.3"/>
    <row r="1295" s="8" customFormat="1" x14ac:dyDescent="0.3"/>
    <row r="1296" s="8" customFormat="1" x14ac:dyDescent="0.3"/>
    <row r="1297" s="8" customFormat="1" x14ac:dyDescent="0.3"/>
    <row r="1298" s="8" customFormat="1" x14ac:dyDescent="0.3"/>
    <row r="1299" s="8" customFormat="1" x14ac:dyDescent="0.3"/>
    <row r="1300" s="8" customFormat="1" x14ac:dyDescent="0.3"/>
    <row r="1301" s="8" customFormat="1" x14ac:dyDescent="0.3"/>
    <row r="1302" s="8" customFormat="1" x14ac:dyDescent="0.3"/>
    <row r="1303" s="8" customFormat="1" x14ac:dyDescent="0.3"/>
    <row r="1304" s="8" customFormat="1" x14ac:dyDescent="0.3"/>
    <row r="1305" s="8" customFormat="1" x14ac:dyDescent="0.3"/>
    <row r="1306" s="8" customFormat="1" x14ac:dyDescent="0.3"/>
    <row r="1307" s="8" customFormat="1" x14ac:dyDescent="0.3"/>
    <row r="1308" s="8" customFormat="1" x14ac:dyDescent="0.3"/>
    <row r="1309" s="8" customFormat="1" x14ac:dyDescent="0.3"/>
    <row r="1310" s="8" customFormat="1" x14ac:dyDescent="0.3"/>
    <row r="1311" s="8" customFormat="1" x14ac:dyDescent="0.3"/>
    <row r="1312" s="8" customFormat="1" x14ac:dyDescent="0.3"/>
    <row r="1313" s="8" customFormat="1" x14ac:dyDescent="0.3"/>
    <row r="1314" s="8" customFormat="1" x14ac:dyDescent="0.3"/>
    <row r="1315" s="8" customFormat="1" x14ac:dyDescent="0.3"/>
    <row r="1316" s="8" customFormat="1" x14ac:dyDescent="0.3"/>
    <row r="1317" s="8" customFormat="1" x14ac:dyDescent="0.3"/>
    <row r="1318" s="8" customFormat="1" x14ac:dyDescent="0.3"/>
    <row r="1319" s="8" customFormat="1" x14ac:dyDescent="0.3"/>
    <row r="1320" s="8" customFormat="1" x14ac:dyDescent="0.3"/>
    <row r="1321" s="8" customFormat="1" x14ac:dyDescent="0.3"/>
    <row r="1322" s="8" customFormat="1" x14ac:dyDescent="0.3"/>
    <row r="1323" s="8" customFormat="1" x14ac:dyDescent="0.3"/>
    <row r="1324" s="8" customFormat="1" x14ac:dyDescent="0.3"/>
    <row r="1325" s="8" customFormat="1" x14ac:dyDescent="0.3"/>
    <row r="1326" s="8" customFormat="1" x14ac:dyDescent="0.3"/>
    <row r="1327" s="8" customFormat="1" x14ac:dyDescent="0.3"/>
    <row r="1328" s="8" customFormat="1" x14ac:dyDescent="0.3"/>
    <row r="1329" s="8" customFormat="1" x14ac:dyDescent="0.3"/>
    <row r="1330" s="8" customFormat="1" x14ac:dyDescent="0.3"/>
    <row r="1331" s="8" customFormat="1" x14ac:dyDescent="0.3"/>
    <row r="1332" s="8" customFormat="1" x14ac:dyDescent="0.3"/>
    <row r="1333" s="8" customFormat="1" x14ac:dyDescent="0.3"/>
    <row r="1334" s="8" customFormat="1" x14ac:dyDescent="0.3"/>
    <row r="1335" s="8" customFormat="1" x14ac:dyDescent="0.3"/>
    <row r="1336" s="8" customFormat="1" x14ac:dyDescent="0.3"/>
    <row r="1337" s="8" customFormat="1" x14ac:dyDescent="0.3"/>
    <row r="1338" s="8" customFormat="1" x14ac:dyDescent="0.3"/>
    <row r="1339" s="8" customFormat="1" x14ac:dyDescent="0.3"/>
    <row r="1340" s="8" customFormat="1" x14ac:dyDescent="0.3"/>
    <row r="1341" s="8" customFormat="1" x14ac:dyDescent="0.3"/>
    <row r="1342" s="8" customFormat="1" x14ac:dyDescent="0.3"/>
    <row r="1343" s="8" customFormat="1" x14ac:dyDescent="0.3"/>
    <row r="1344" s="8" customFormat="1" x14ac:dyDescent="0.3"/>
    <row r="1345" s="8" customFormat="1" x14ac:dyDescent="0.3"/>
    <row r="1346" s="8" customFormat="1" x14ac:dyDescent="0.3"/>
    <row r="1347" s="8" customFormat="1" x14ac:dyDescent="0.3"/>
    <row r="1348" s="8" customFormat="1" x14ac:dyDescent="0.3"/>
    <row r="1349" s="8" customFormat="1" x14ac:dyDescent="0.3"/>
    <row r="1350" s="8" customFormat="1" x14ac:dyDescent="0.3"/>
    <row r="1351" s="8" customFormat="1" x14ac:dyDescent="0.3"/>
    <row r="1352" s="8" customFormat="1" x14ac:dyDescent="0.3"/>
    <row r="1353" s="8" customFormat="1" x14ac:dyDescent="0.3"/>
    <row r="1354" s="8" customFormat="1" x14ac:dyDescent="0.3"/>
    <row r="1355" s="8" customFormat="1" x14ac:dyDescent="0.3"/>
    <row r="1356" s="8" customFormat="1" x14ac:dyDescent="0.3"/>
    <row r="1357" s="8" customFormat="1" x14ac:dyDescent="0.3"/>
    <row r="1358" s="8" customFormat="1" x14ac:dyDescent="0.3"/>
    <row r="1359" s="8" customFormat="1" x14ac:dyDescent="0.3"/>
    <row r="1360" s="8" customFormat="1" x14ac:dyDescent="0.3"/>
    <row r="1361" s="8" customFormat="1" x14ac:dyDescent="0.3"/>
    <row r="1362" s="8" customFormat="1" x14ac:dyDescent="0.3"/>
    <row r="1363" s="8" customFormat="1" x14ac:dyDescent="0.3"/>
    <row r="1364" s="8" customFormat="1" x14ac:dyDescent="0.3"/>
    <row r="1365" s="8" customFormat="1" x14ac:dyDescent="0.3"/>
    <row r="1366" s="8" customFormat="1" x14ac:dyDescent="0.3"/>
    <row r="1367" s="8" customFormat="1" x14ac:dyDescent="0.3"/>
    <row r="1368" s="8" customFormat="1" x14ac:dyDescent="0.3"/>
    <row r="1369" s="8" customFormat="1" x14ac:dyDescent="0.3"/>
    <row r="1370" s="8" customFormat="1" x14ac:dyDescent="0.3"/>
    <row r="1371" s="8" customFormat="1" x14ac:dyDescent="0.3"/>
    <row r="1372" s="8" customFormat="1" x14ac:dyDescent="0.3"/>
    <row r="1373" s="8" customFormat="1" x14ac:dyDescent="0.3"/>
    <row r="1374" s="8" customFormat="1" x14ac:dyDescent="0.3"/>
    <row r="1375" s="8" customFormat="1" x14ac:dyDescent="0.3"/>
    <row r="1376" s="8" customFormat="1" x14ac:dyDescent="0.3"/>
    <row r="1377" s="8" customFormat="1" x14ac:dyDescent="0.3"/>
    <row r="1378" s="8" customFormat="1" x14ac:dyDescent="0.3"/>
    <row r="1379" s="8" customFormat="1" x14ac:dyDescent="0.3"/>
    <row r="1380" s="8" customFormat="1" x14ac:dyDescent="0.3"/>
    <row r="1381" s="8" customFormat="1" x14ac:dyDescent="0.3"/>
    <row r="1382" s="8" customFormat="1" x14ac:dyDescent="0.3"/>
    <row r="1383" s="8" customFormat="1" x14ac:dyDescent="0.3"/>
    <row r="1384" s="8" customFormat="1" x14ac:dyDescent="0.3"/>
    <row r="1385" s="8" customFormat="1" x14ac:dyDescent="0.3"/>
    <row r="1386" s="8" customFormat="1" x14ac:dyDescent="0.3"/>
    <row r="1387" s="8" customFormat="1" x14ac:dyDescent="0.3"/>
    <row r="1388" s="8" customFormat="1" x14ac:dyDescent="0.3"/>
    <row r="1389" s="8" customFormat="1" x14ac:dyDescent="0.3"/>
    <row r="1390" s="8" customFormat="1" x14ac:dyDescent="0.3"/>
    <row r="1391" s="8" customFormat="1" x14ac:dyDescent="0.3"/>
    <row r="1392" s="8" customFormat="1" x14ac:dyDescent="0.3"/>
    <row r="1393" s="8" customFormat="1" x14ac:dyDescent="0.3"/>
    <row r="1394" s="8" customFormat="1" x14ac:dyDescent="0.3"/>
    <row r="1395" s="8" customFormat="1" x14ac:dyDescent="0.3"/>
    <row r="1396" s="8" customFormat="1" x14ac:dyDescent="0.3"/>
    <row r="1397" s="8" customFormat="1" x14ac:dyDescent="0.3"/>
    <row r="1398" s="8" customFormat="1" x14ac:dyDescent="0.3"/>
    <row r="1399" s="8" customFormat="1" x14ac:dyDescent="0.3"/>
    <row r="1400" s="8" customFormat="1" x14ac:dyDescent="0.3"/>
    <row r="1401" s="8" customFormat="1" x14ac:dyDescent="0.3"/>
    <row r="1402" s="8" customFormat="1" x14ac:dyDescent="0.3"/>
    <row r="1403" s="8" customFormat="1" x14ac:dyDescent="0.3"/>
    <row r="1404" s="8" customFormat="1" x14ac:dyDescent="0.3"/>
    <row r="1405" s="8" customFormat="1" x14ac:dyDescent="0.3"/>
    <row r="1406" s="8" customFormat="1" x14ac:dyDescent="0.3"/>
    <row r="1407" s="8" customFormat="1" x14ac:dyDescent="0.3"/>
    <row r="1408" s="8" customFormat="1" x14ac:dyDescent="0.3"/>
    <row r="1409" s="8" customFormat="1" x14ac:dyDescent="0.3"/>
    <row r="1410" s="8" customFormat="1" x14ac:dyDescent="0.3"/>
    <row r="1411" s="8" customFormat="1" x14ac:dyDescent="0.3"/>
    <row r="1412" s="8" customFormat="1" x14ac:dyDescent="0.3"/>
    <row r="1413" s="8" customFormat="1" x14ac:dyDescent="0.3"/>
    <row r="1414" s="8" customFormat="1" x14ac:dyDescent="0.3"/>
    <row r="1415" s="8" customFormat="1" x14ac:dyDescent="0.3"/>
    <row r="1416" s="8" customFormat="1" x14ac:dyDescent="0.3"/>
    <row r="1417" s="8" customFormat="1" x14ac:dyDescent="0.3"/>
    <row r="1418" s="8" customFormat="1" x14ac:dyDescent="0.3"/>
    <row r="1419" s="8" customFormat="1" x14ac:dyDescent="0.3"/>
    <row r="1420" s="8" customFormat="1" x14ac:dyDescent="0.3"/>
    <row r="1421" s="8" customFormat="1" x14ac:dyDescent="0.3"/>
    <row r="1422" s="8" customFormat="1" x14ac:dyDescent="0.3"/>
    <row r="1423" s="8" customFormat="1" x14ac:dyDescent="0.3"/>
    <row r="1424" s="8" customFormat="1" x14ac:dyDescent="0.3"/>
    <row r="1425" s="8" customFormat="1" x14ac:dyDescent="0.3"/>
    <row r="1426" s="8" customFormat="1" x14ac:dyDescent="0.3"/>
    <row r="1427" s="8" customFormat="1" x14ac:dyDescent="0.3"/>
    <row r="1428" s="8" customFormat="1" x14ac:dyDescent="0.3"/>
    <row r="1429" s="8" customFormat="1" x14ac:dyDescent="0.3"/>
    <row r="1430" s="8" customFormat="1" x14ac:dyDescent="0.3"/>
    <row r="1431" s="8" customFormat="1" x14ac:dyDescent="0.3"/>
    <row r="1432" s="8" customFormat="1" x14ac:dyDescent="0.3"/>
    <row r="1433" s="8" customFormat="1" x14ac:dyDescent="0.3"/>
    <row r="1434" s="8" customFormat="1" x14ac:dyDescent="0.3"/>
    <row r="1435" s="8" customFormat="1" x14ac:dyDescent="0.3"/>
    <row r="1436" s="8" customFormat="1" x14ac:dyDescent="0.3"/>
    <row r="1437" s="8" customFormat="1" x14ac:dyDescent="0.3"/>
    <row r="1438" s="8" customFormat="1" x14ac:dyDescent="0.3"/>
    <row r="1439" s="8" customFormat="1" x14ac:dyDescent="0.3"/>
    <row r="1440" s="8" customFormat="1" x14ac:dyDescent="0.3"/>
    <row r="1441" s="8" customFormat="1" x14ac:dyDescent="0.3"/>
    <row r="1442" s="8" customFormat="1" x14ac:dyDescent="0.3"/>
    <row r="1443" s="8" customFormat="1" x14ac:dyDescent="0.3"/>
    <row r="1444" s="8" customFormat="1" x14ac:dyDescent="0.3"/>
    <row r="1445" s="8" customFormat="1" x14ac:dyDescent="0.3"/>
    <row r="1446" s="8" customFormat="1" x14ac:dyDescent="0.3"/>
    <row r="1447" s="8" customFormat="1" x14ac:dyDescent="0.3"/>
    <row r="1448" s="8" customFormat="1" x14ac:dyDescent="0.3"/>
    <row r="1449" s="8" customFormat="1" x14ac:dyDescent="0.3"/>
    <row r="1450" s="8" customFormat="1" x14ac:dyDescent="0.3"/>
    <row r="1451" s="8" customFormat="1" x14ac:dyDescent="0.3"/>
    <row r="1452" s="8" customFormat="1" x14ac:dyDescent="0.3"/>
    <row r="1453" s="8" customFormat="1" x14ac:dyDescent="0.3"/>
    <row r="1454" s="8" customFormat="1" x14ac:dyDescent="0.3"/>
    <row r="1455" s="8" customFormat="1" x14ac:dyDescent="0.3"/>
    <row r="1456" s="8" customFormat="1" x14ac:dyDescent="0.3"/>
    <row r="1457" s="8" customFormat="1" x14ac:dyDescent="0.3"/>
    <row r="1458" s="8" customFormat="1" x14ac:dyDescent="0.3"/>
    <row r="1459" s="8" customFormat="1" x14ac:dyDescent="0.3"/>
    <row r="1460" s="8" customFormat="1" x14ac:dyDescent="0.3"/>
    <row r="1461" s="8" customFormat="1" x14ac:dyDescent="0.3"/>
    <row r="1462" s="8" customFormat="1" x14ac:dyDescent="0.3"/>
    <row r="1463" s="8" customFormat="1" x14ac:dyDescent="0.3"/>
    <row r="1464" s="8" customFormat="1" x14ac:dyDescent="0.3"/>
    <row r="1465" s="8" customFormat="1" x14ac:dyDescent="0.3"/>
    <row r="1466" s="8" customFormat="1" x14ac:dyDescent="0.3"/>
    <row r="1467" s="8" customFormat="1" x14ac:dyDescent="0.3"/>
    <row r="1468" s="8" customFormat="1" x14ac:dyDescent="0.3"/>
    <row r="1469" s="8" customFormat="1" x14ac:dyDescent="0.3"/>
    <row r="1470" s="8" customFormat="1" x14ac:dyDescent="0.3"/>
    <row r="1471" s="8" customFormat="1" x14ac:dyDescent="0.3"/>
    <row r="1472" s="8" customFormat="1" x14ac:dyDescent="0.3"/>
    <row r="1473" s="8" customFormat="1" x14ac:dyDescent="0.3"/>
    <row r="1474" s="8" customFormat="1" x14ac:dyDescent="0.3"/>
    <row r="1475" s="8" customFormat="1" x14ac:dyDescent="0.3"/>
    <row r="1476" s="8" customFormat="1" x14ac:dyDescent="0.3"/>
    <row r="1477" s="8" customFormat="1" x14ac:dyDescent="0.3"/>
    <row r="1478" s="8" customFormat="1" x14ac:dyDescent="0.3"/>
    <row r="1479" s="8" customFormat="1" x14ac:dyDescent="0.3"/>
    <row r="1480" s="8" customFormat="1" x14ac:dyDescent="0.3"/>
    <row r="1481" s="8" customFormat="1" x14ac:dyDescent="0.3"/>
    <row r="1482" s="8" customFormat="1" x14ac:dyDescent="0.3"/>
    <row r="1483" s="8" customFormat="1" x14ac:dyDescent="0.3"/>
    <row r="1484" s="8" customFormat="1" x14ac:dyDescent="0.3"/>
    <row r="1485" s="8" customFormat="1" x14ac:dyDescent="0.3"/>
    <row r="1486" s="8" customFormat="1" x14ac:dyDescent="0.3"/>
    <row r="1487" s="8" customFormat="1" x14ac:dyDescent="0.3"/>
    <row r="1488" s="8" customFormat="1" x14ac:dyDescent="0.3"/>
    <row r="1489" s="8" customFormat="1" x14ac:dyDescent="0.3"/>
    <row r="1490" s="8" customFormat="1" x14ac:dyDescent="0.3"/>
    <row r="1491" s="8" customFormat="1" x14ac:dyDescent="0.3"/>
    <row r="1492" s="8" customFormat="1" x14ac:dyDescent="0.3"/>
    <row r="1493" s="8" customFormat="1" x14ac:dyDescent="0.3"/>
    <row r="1494" s="8" customFormat="1" x14ac:dyDescent="0.3"/>
    <row r="1495" s="8" customFormat="1" x14ac:dyDescent="0.3"/>
    <row r="1496" s="8" customFormat="1" x14ac:dyDescent="0.3"/>
    <row r="1497" s="8" customFormat="1" x14ac:dyDescent="0.3"/>
    <row r="1498" s="8" customFormat="1" x14ac:dyDescent="0.3"/>
    <row r="1499" s="8" customFormat="1" x14ac:dyDescent="0.3"/>
    <row r="1500" s="8" customFormat="1" x14ac:dyDescent="0.3"/>
    <row r="1501" s="8" customFormat="1" x14ac:dyDescent="0.3"/>
    <row r="1502" s="8" customFormat="1" x14ac:dyDescent="0.3"/>
    <row r="1503" s="8" customFormat="1" x14ac:dyDescent="0.3"/>
    <row r="1504" s="8" customFormat="1" x14ac:dyDescent="0.3"/>
    <row r="1505" s="8" customFormat="1" x14ac:dyDescent="0.3"/>
    <row r="1506" s="8" customFormat="1" x14ac:dyDescent="0.3"/>
    <row r="1507" s="8" customFormat="1" x14ac:dyDescent="0.3"/>
    <row r="1508" s="8" customFormat="1" x14ac:dyDescent="0.3"/>
    <row r="1509" s="8" customFormat="1" x14ac:dyDescent="0.3"/>
    <row r="1510" s="8" customFormat="1" x14ac:dyDescent="0.3"/>
    <row r="1511" s="8" customFormat="1" x14ac:dyDescent="0.3"/>
    <row r="1512" s="8" customFormat="1" x14ac:dyDescent="0.3"/>
    <row r="1513" s="8" customFormat="1" x14ac:dyDescent="0.3"/>
    <row r="1514" s="8" customFormat="1" x14ac:dyDescent="0.3"/>
    <row r="1515" s="8" customFormat="1" x14ac:dyDescent="0.3"/>
    <row r="1516" s="8" customFormat="1" x14ac:dyDescent="0.3"/>
    <row r="1517" s="8" customFormat="1" x14ac:dyDescent="0.3"/>
    <row r="1518" s="8" customFormat="1" x14ac:dyDescent="0.3"/>
    <row r="1519" s="8" customFormat="1" x14ac:dyDescent="0.3"/>
    <row r="1520" s="8" customFormat="1" x14ac:dyDescent="0.3"/>
    <row r="1521" s="8" customFormat="1" x14ac:dyDescent="0.3"/>
    <row r="1522" s="8" customFormat="1" x14ac:dyDescent="0.3"/>
    <row r="1523" s="8" customFormat="1" x14ac:dyDescent="0.3"/>
    <row r="1524" s="8" customFormat="1" x14ac:dyDescent="0.3"/>
    <row r="1525" s="8" customFormat="1" x14ac:dyDescent="0.3"/>
    <row r="1526" s="8" customFormat="1" x14ac:dyDescent="0.3"/>
    <row r="1527" s="8" customFormat="1" x14ac:dyDescent="0.3"/>
    <row r="1528" s="8" customFormat="1" x14ac:dyDescent="0.3"/>
    <row r="1529" s="8" customFormat="1" x14ac:dyDescent="0.3"/>
    <row r="1530" s="8" customFormat="1" x14ac:dyDescent="0.3"/>
    <row r="1531" s="8" customFormat="1" x14ac:dyDescent="0.3"/>
    <row r="1532" s="8" customFormat="1" x14ac:dyDescent="0.3"/>
    <row r="1533" s="8" customFormat="1" x14ac:dyDescent="0.3"/>
    <row r="1534" s="8" customFormat="1" x14ac:dyDescent="0.3"/>
    <row r="1535" s="8" customFormat="1" x14ac:dyDescent="0.3"/>
    <row r="1536" s="8" customFormat="1" x14ac:dyDescent="0.3"/>
    <row r="1537" s="8" customFormat="1" x14ac:dyDescent="0.3"/>
    <row r="1538" s="8" customFormat="1" x14ac:dyDescent="0.3"/>
    <row r="1539" s="8" customFormat="1" x14ac:dyDescent="0.3"/>
    <row r="1540" s="8" customFormat="1" x14ac:dyDescent="0.3"/>
    <row r="1541" s="8" customFormat="1" x14ac:dyDescent="0.3"/>
    <row r="1542" s="8" customFormat="1" x14ac:dyDescent="0.3"/>
    <row r="1543" s="8" customFormat="1" x14ac:dyDescent="0.3"/>
    <row r="1544" s="8" customFormat="1" x14ac:dyDescent="0.3"/>
    <row r="1545" s="8" customFormat="1" x14ac:dyDescent="0.3"/>
    <row r="1546" s="8" customFormat="1" x14ac:dyDescent="0.3"/>
    <row r="1547" s="8" customFormat="1" x14ac:dyDescent="0.3"/>
    <row r="1548" s="8" customFormat="1" x14ac:dyDescent="0.3"/>
    <row r="1549" s="8" customFormat="1" x14ac:dyDescent="0.3"/>
    <row r="1550" s="8" customFormat="1" x14ac:dyDescent="0.3"/>
    <row r="1551" s="8" customFormat="1" x14ac:dyDescent="0.3"/>
    <row r="1552" s="8" customFormat="1" x14ac:dyDescent="0.3"/>
    <row r="1553" s="8" customFormat="1" x14ac:dyDescent="0.3"/>
    <row r="1554" s="8" customFormat="1" x14ac:dyDescent="0.3"/>
    <row r="1555" s="8" customFormat="1" x14ac:dyDescent="0.3"/>
    <row r="1556" s="8" customFormat="1" x14ac:dyDescent="0.3"/>
    <row r="1557" s="8" customFormat="1" x14ac:dyDescent="0.3"/>
    <row r="1558" s="8" customFormat="1" x14ac:dyDescent="0.3"/>
    <row r="1559" s="8" customFormat="1" x14ac:dyDescent="0.3"/>
    <row r="1560" s="8" customFormat="1" x14ac:dyDescent="0.3"/>
    <row r="1561" s="8" customFormat="1" x14ac:dyDescent="0.3"/>
    <row r="1562" s="8" customFormat="1" x14ac:dyDescent="0.3"/>
    <row r="1563" s="8" customFormat="1" x14ac:dyDescent="0.3"/>
    <row r="1564" s="8" customFormat="1" x14ac:dyDescent="0.3"/>
    <row r="1565" s="8" customFormat="1" x14ac:dyDescent="0.3"/>
    <row r="1566" s="8" customFormat="1" x14ac:dyDescent="0.3"/>
    <row r="1567" s="8" customFormat="1" x14ac:dyDescent="0.3"/>
    <row r="1568" s="8" customFormat="1" x14ac:dyDescent="0.3"/>
    <row r="1569" s="8" customFormat="1" x14ac:dyDescent="0.3"/>
    <row r="1570" s="8" customFormat="1" x14ac:dyDescent="0.3"/>
    <row r="1571" s="8" customFormat="1" x14ac:dyDescent="0.3"/>
    <row r="1572" s="8" customFormat="1" x14ac:dyDescent="0.3"/>
    <row r="1573" s="8" customFormat="1" x14ac:dyDescent="0.3"/>
    <row r="1574" s="8" customFormat="1" x14ac:dyDescent="0.3"/>
    <row r="1575" s="8" customFormat="1" x14ac:dyDescent="0.3"/>
    <row r="1576" s="8" customFormat="1" x14ac:dyDescent="0.3"/>
    <row r="1577" s="8" customFormat="1" x14ac:dyDescent="0.3"/>
    <row r="1578" s="8" customFormat="1" x14ac:dyDescent="0.3"/>
    <row r="1579" s="8" customFormat="1" x14ac:dyDescent="0.3"/>
    <row r="1580" s="8" customFormat="1" x14ac:dyDescent="0.3"/>
    <row r="1581" s="8" customFormat="1" x14ac:dyDescent="0.3"/>
    <row r="1582" s="8" customFormat="1" x14ac:dyDescent="0.3"/>
    <row r="1583" s="8" customFormat="1" x14ac:dyDescent="0.3"/>
    <row r="1584" s="8" customFormat="1" x14ac:dyDescent="0.3"/>
    <row r="1585" s="8" customFormat="1" x14ac:dyDescent="0.3"/>
    <row r="1586" s="8" customFormat="1" x14ac:dyDescent="0.3"/>
    <row r="1587" s="8" customFormat="1" x14ac:dyDescent="0.3"/>
    <row r="1588" s="8" customFormat="1" x14ac:dyDescent="0.3"/>
    <row r="1589" s="8" customFormat="1" x14ac:dyDescent="0.3"/>
    <row r="1590" s="8" customFormat="1" x14ac:dyDescent="0.3"/>
    <row r="1591" s="8" customFormat="1" x14ac:dyDescent="0.3"/>
    <row r="1592" s="8" customFormat="1" x14ac:dyDescent="0.3"/>
    <row r="1593" s="8" customFormat="1" x14ac:dyDescent="0.3"/>
    <row r="1594" s="8" customFormat="1" x14ac:dyDescent="0.3"/>
    <row r="1595" s="8" customFormat="1" x14ac:dyDescent="0.3"/>
    <row r="1596" s="8" customFormat="1" x14ac:dyDescent="0.3"/>
    <row r="1597" s="8" customFormat="1" x14ac:dyDescent="0.3"/>
    <row r="1598" s="8" customFormat="1" x14ac:dyDescent="0.3"/>
    <row r="1599" s="8" customFormat="1" x14ac:dyDescent="0.3"/>
    <row r="1600" s="8" customFormat="1" x14ac:dyDescent="0.3"/>
    <row r="1601" s="8" customFormat="1" x14ac:dyDescent="0.3"/>
    <row r="1602" s="8" customFormat="1" x14ac:dyDescent="0.3"/>
    <row r="1603" s="8" customFormat="1" x14ac:dyDescent="0.3"/>
    <row r="1604" s="8" customFormat="1" x14ac:dyDescent="0.3"/>
    <row r="1605" s="8" customFormat="1" x14ac:dyDescent="0.3"/>
    <row r="1606" s="8" customFormat="1" x14ac:dyDescent="0.3"/>
    <row r="1607" s="8" customFormat="1" x14ac:dyDescent="0.3"/>
    <row r="1608" s="8" customFormat="1" x14ac:dyDescent="0.3"/>
    <row r="1609" s="8" customFormat="1" x14ac:dyDescent="0.3"/>
    <row r="1610" s="8" customFormat="1" x14ac:dyDescent="0.3"/>
    <row r="1611" s="8" customFormat="1" x14ac:dyDescent="0.3"/>
    <row r="1612" s="8" customFormat="1" x14ac:dyDescent="0.3"/>
    <row r="1613" s="8" customFormat="1" x14ac:dyDescent="0.3"/>
    <row r="1614" s="8" customFormat="1" x14ac:dyDescent="0.3"/>
    <row r="1615" s="8" customFormat="1" x14ac:dyDescent="0.3"/>
    <row r="1616" s="8" customFormat="1" x14ac:dyDescent="0.3"/>
    <row r="1617" s="8" customFormat="1" x14ac:dyDescent="0.3"/>
    <row r="1618" s="8" customFormat="1" x14ac:dyDescent="0.3"/>
    <row r="1619" s="8" customFormat="1" x14ac:dyDescent="0.3"/>
    <row r="1620" s="8" customFormat="1" x14ac:dyDescent="0.3"/>
    <row r="1621" s="8" customFormat="1" x14ac:dyDescent="0.3"/>
    <row r="1622" s="8" customFormat="1" x14ac:dyDescent="0.3"/>
    <row r="1623" s="8" customFormat="1" x14ac:dyDescent="0.3"/>
    <row r="1624" s="8" customFormat="1" x14ac:dyDescent="0.3"/>
    <row r="1625" s="8" customFormat="1" x14ac:dyDescent="0.3"/>
    <row r="1626" s="8" customFormat="1" x14ac:dyDescent="0.3"/>
    <row r="1627" s="8" customFormat="1" x14ac:dyDescent="0.3"/>
    <row r="1628" s="8" customFormat="1" x14ac:dyDescent="0.3"/>
    <row r="1629" s="8" customFormat="1" x14ac:dyDescent="0.3"/>
    <row r="1630" s="8" customFormat="1" x14ac:dyDescent="0.3"/>
    <row r="1631" s="8" customFormat="1" x14ac:dyDescent="0.3"/>
    <row r="1632" s="8" customFormat="1" x14ac:dyDescent="0.3"/>
    <row r="1633" s="8" customFormat="1" x14ac:dyDescent="0.3"/>
    <row r="1634" s="8" customFormat="1" x14ac:dyDescent="0.3"/>
    <row r="1635" s="8" customFormat="1" x14ac:dyDescent="0.3"/>
    <row r="1636" s="8" customFormat="1" x14ac:dyDescent="0.3"/>
    <row r="1637" s="8" customFormat="1" x14ac:dyDescent="0.3"/>
    <row r="1638" s="8" customFormat="1" x14ac:dyDescent="0.3"/>
    <row r="1639" s="8" customFormat="1" x14ac:dyDescent="0.3"/>
    <row r="1640" s="8" customFormat="1" x14ac:dyDescent="0.3"/>
    <row r="1641" s="8" customFormat="1" x14ac:dyDescent="0.3"/>
    <row r="1642" s="8" customFormat="1" x14ac:dyDescent="0.3"/>
    <row r="1643" s="8" customFormat="1" x14ac:dyDescent="0.3"/>
    <row r="1644" s="8" customFormat="1" x14ac:dyDescent="0.3"/>
    <row r="1645" s="8" customFormat="1" x14ac:dyDescent="0.3"/>
    <row r="1646" s="8" customFormat="1" x14ac:dyDescent="0.3"/>
    <row r="1647" s="8" customFormat="1" x14ac:dyDescent="0.3"/>
    <row r="1648" s="8" customFormat="1" x14ac:dyDescent="0.3"/>
    <row r="1649" s="8" customFormat="1" x14ac:dyDescent="0.3"/>
    <row r="1650" s="8" customFormat="1" x14ac:dyDescent="0.3"/>
    <row r="1651" s="8" customFormat="1" x14ac:dyDescent="0.3"/>
    <row r="1652" s="8" customFormat="1" x14ac:dyDescent="0.3"/>
    <row r="1653" s="8" customFormat="1" x14ac:dyDescent="0.3"/>
    <row r="1654" s="8" customFormat="1" x14ac:dyDescent="0.3"/>
    <row r="1655" s="8" customFormat="1" x14ac:dyDescent="0.3"/>
    <row r="1656" s="8" customFormat="1" x14ac:dyDescent="0.3"/>
    <row r="1657" s="8" customFormat="1" x14ac:dyDescent="0.3"/>
    <row r="1658" s="8" customFormat="1" x14ac:dyDescent="0.3"/>
    <row r="1659" s="8" customFormat="1" x14ac:dyDescent="0.3"/>
    <row r="1660" s="8" customFormat="1" x14ac:dyDescent="0.3"/>
    <row r="1661" s="8" customFormat="1" x14ac:dyDescent="0.3"/>
    <row r="1662" s="8" customFormat="1" x14ac:dyDescent="0.3"/>
    <row r="1663" s="8" customFormat="1" x14ac:dyDescent="0.3"/>
    <row r="1664" s="8" customFormat="1" x14ac:dyDescent="0.3"/>
    <row r="1665" s="8" customFormat="1" x14ac:dyDescent="0.3"/>
    <row r="1666" s="8" customFormat="1" x14ac:dyDescent="0.3"/>
    <row r="1667" s="8" customFormat="1" x14ac:dyDescent="0.3"/>
    <row r="1668" s="8" customFormat="1" x14ac:dyDescent="0.3"/>
    <row r="1669" s="8" customFormat="1" x14ac:dyDescent="0.3"/>
    <row r="1670" s="8" customFormat="1" x14ac:dyDescent="0.3"/>
    <row r="1671" s="8" customFormat="1" x14ac:dyDescent="0.3"/>
    <row r="1672" s="8" customFormat="1" x14ac:dyDescent="0.3"/>
    <row r="1673" s="8" customFormat="1" x14ac:dyDescent="0.3"/>
    <row r="1674" s="8" customFormat="1" x14ac:dyDescent="0.3"/>
    <row r="1675" s="8" customFormat="1" x14ac:dyDescent="0.3"/>
    <row r="1676" s="8" customFormat="1" x14ac:dyDescent="0.3"/>
    <row r="1677" s="8" customFormat="1" x14ac:dyDescent="0.3"/>
    <row r="1678" s="8" customFormat="1" x14ac:dyDescent="0.3"/>
    <row r="1679" s="8" customFormat="1" x14ac:dyDescent="0.3"/>
    <row r="1680" s="8" customFormat="1" x14ac:dyDescent="0.3"/>
    <row r="1681" s="8" customFormat="1" x14ac:dyDescent="0.3"/>
    <row r="1682" s="8" customFormat="1" x14ac:dyDescent="0.3"/>
    <row r="1683" s="8" customFormat="1" x14ac:dyDescent="0.3"/>
    <row r="1684" s="8" customFormat="1" x14ac:dyDescent="0.3"/>
    <row r="1685" s="8" customFormat="1" x14ac:dyDescent="0.3"/>
    <row r="1686" s="8" customFormat="1" x14ac:dyDescent="0.3"/>
    <row r="1687" s="8" customFormat="1" x14ac:dyDescent="0.3"/>
    <row r="1688" s="8" customFormat="1" x14ac:dyDescent="0.3"/>
    <row r="1689" s="8" customFormat="1" x14ac:dyDescent="0.3"/>
    <row r="1690" s="8" customFormat="1" x14ac:dyDescent="0.3"/>
    <row r="1691" s="8" customFormat="1" x14ac:dyDescent="0.3"/>
    <row r="1692" s="8" customFormat="1" x14ac:dyDescent="0.3"/>
    <row r="1693" s="8" customFormat="1" x14ac:dyDescent="0.3"/>
    <row r="1694" s="8" customFormat="1" x14ac:dyDescent="0.3"/>
    <row r="1695" s="8" customFormat="1" x14ac:dyDescent="0.3"/>
    <row r="1696" s="8" customFormat="1" x14ac:dyDescent="0.3"/>
    <row r="1697" s="8" customFormat="1" x14ac:dyDescent="0.3"/>
    <row r="1698" s="8" customFormat="1" x14ac:dyDescent="0.3"/>
    <row r="1699" s="8" customFormat="1" x14ac:dyDescent="0.3"/>
    <row r="1700" s="8" customFormat="1" x14ac:dyDescent="0.3"/>
    <row r="1701" s="8" customFormat="1" x14ac:dyDescent="0.3"/>
    <row r="1702" s="8" customFormat="1" x14ac:dyDescent="0.3"/>
    <row r="1703" s="8" customFormat="1" x14ac:dyDescent="0.3"/>
    <row r="1704" s="8" customFormat="1" x14ac:dyDescent="0.3"/>
    <row r="1705" s="8" customFormat="1" x14ac:dyDescent="0.3"/>
    <row r="1706" s="8" customFormat="1" x14ac:dyDescent="0.3"/>
    <row r="1707" s="8" customFormat="1" x14ac:dyDescent="0.3"/>
    <row r="1708" s="8" customFormat="1" x14ac:dyDescent="0.3"/>
    <row r="1709" s="8" customFormat="1" x14ac:dyDescent="0.3"/>
    <row r="1710" s="8" customFormat="1" x14ac:dyDescent="0.3"/>
    <row r="1711" s="8" customFormat="1" x14ac:dyDescent="0.3"/>
    <row r="1712" s="8" customFormat="1" x14ac:dyDescent="0.3"/>
    <row r="1713" s="8" customFormat="1" x14ac:dyDescent="0.3"/>
    <row r="1714" s="8" customFormat="1" x14ac:dyDescent="0.3"/>
    <row r="1715" s="8" customFormat="1" x14ac:dyDescent="0.3"/>
    <row r="1716" s="8" customFormat="1" x14ac:dyDescent="0.3"/>
    <row r="1717" s="8" customFormat="1" x14ac:dyDescent="0.3"/>
    <row r="1718" s="8" customFormat="1" x14ac:dyDescent="0.3"/>
    <row r="1719" s="8" customFormat="1" x14ac:dyDescent="0.3"/>
    <row r="1720" s="8" customFormat="1" x14ac:dyDescent="0.3"/>
    <row r="1721" s="8" customFormat="1" x14ac:dyDescent="0.3"/>
    <row r="1722" s="8" customFormat="1" x14ac:dyDescent="0.3"/>
    <row r="1723" s="8" customFormat="1" x14ac:dyDescent="0.3"/>
    <row r="1724" s="8" customFormat="1" x14ac:dyDescent="0.3"/>
    <row r="1725" s="8" customFormat="1" x14ac:dyDescent="0.3"/>
    <row r="1726" s="8" customFormat="1" x14ac:dyDescent="0.3"/>
    <row r="1727" s="8" customFormat="1" x14ac:dyDescent="0.3"/>
    <row r="1728" s="8" customFormat="1" x14ac:dyDescent="0.3"/>
    <row r="1729" s="8" customFormat="1" x14ac:dyDescent="0.3"/>
    <row r="1730" s="8" customFormat="1" x14ac:dyDescent="0.3"/>
    <row r="1731" s="8" customFormat="1" x14ac:dyDescent="0.3"/>
    <row r="1732" s="8" customFormat="1" x14ac:dyDescent="0.3"/>
    <row r="1733" s="8" customFormat="1" x14ac:dyDescent="0.3"/>
    <row r="1734" s="8" customFormat="1" x14ac:dyDescent="0.3"/>
    <row r="1735" s="8" customFormat="1" x14ac:dyDescent="0.3"/>
    <row r="1736" s="8" customFormat="1" x14ac:dyDescent="0.3"/>
    <row r="1737" s="8" customFormat="1" x14ac:dyDescent="0.3"/>
    <row r="1738" s="8" customFormat="1" x14ac:dyDescent="0.3"/>
    <row r="1739" s="8" customFormat="1" x14ac:dyDescent="0.3"/>
    <row r="1740" s="8" customFormat="1" x14ac:dyDescent="0.3"/>
    <row r="1741" s="8" customFormat="1" x14ac:dyDescent="0.3"/>
    <row r="1742" s="8" customFormat="1" x14ac:dyDescent="0.3"/>
    <row r="1743" s="8" customFormat="1" x14ac:dyDescent="0.3"/>
    <row r="1744" s="8" customFormat="1" x14ac:dyDescent="0.3"/>
    <row r="1745" s="8" customFormat="1" x14ac:dyDescent="0.3"/>
    <row r="1746" s="8" customFormat="1" x14ac:dyDescent="0.3"/>
    <row r="1747" s="8" customFormat="1" x14ac:dyDescent="0.3"/>
    <row r="1748" s="8" customFormat="1" x14ac:dyDescent="0.3"/>
    <row r="1749" s="8" customFormat="1" x14ac:dyDescent="0.3"/>
    <row r="1750" s="8" customFormat="1" x14ac:dyDescent="0.3"/>
    <row r="1751" s="8" customFormat="1" x14ac:dyDescent="0.3"/>
    <row r="1752" s="8" customFormat="1" x14ac:dyDescent="0.3"/>
    <row r="1753" s="8" customFormat="1" x14ac:dyDescent="0.3"/>
    <row r="1754" s="8" customFormat="1" x14ac:dyDescent="0.3"/>
    <row r="1755" s="8" customFormat="1" x14ac:dyDescent="0.3"/>
    <row r="1756" s="8" customFormat="1" x14ac:dyDescent="0.3"/>
    <row r="1757" s="8" customFormat="1" x14ac:dyDescent="0.3"/>
    <row r="1758" s="8" customFormat="1" x14ac:dyDescent="0.3"/>
    <row r="1759" s="8" customFormat="1" x14ac:dyDescent="0.3"/>
    <row r="1760" s="8" customFormat="1" x14ac:dyDescent="0.3"/>
    <row r="1761" s="8" customFormat="1" x14ac:dyDescent="0.3"/>
    <row r="1762" s="8" customFormat="1" x14ac:dyDescent="0.3"/>
    <row r="1763" s="8" customFormat="1" x14ac:dyDescent="0.3"/>
    <row r="1764" s="8" customFormat="1" x14ac:dyDescent="0.3"/>
    <row r="1765" s="8" customFormat="1" x14ac:dyDescent="0.3"/>
    <row r="1766" s="8" customFormat="1" x14ac:dyDescent="0.3"/>
    <row r="1767" s="8" customFormat="1" x14ac:dyDescent="0.3"/>
    <row r="1768" s="8" customFormat="1" x14ac:dyDescent="0.3"/>
    <row r="1769" s="8" customFormat="1" x14ac:dyDescent="0.3"/>
    <row r="1770" s="8" customFormat="1" x14ac:dyDescent="0.3"/>
    <row r="1771" s="8" customFormat="1" x14ac:dyDescent="0.3"/>
    <row r="1772" s="8" customFormat="1" x14ac:dyDescent="0.3"/>
    <row r="1773" s="8" customFormat="1" x14ac:dyDescent="0.3"/>
    <row r="1774" s="8" customFormat="1" x14ac:dyDescent="0.3"/>
    <row r="1775" s="8" customFormat="1" x14ac:dyDescent="0.3"/>
    <row r="1776" s="8" customFormat="1" x14ac:dyDescent="0.3"/>
    <row r="1777" s="8" customFormat="1" x14ac:dyDescent="0.3"/>
    <row r="1778" s="8" customFormat="1" x14ac:dyDescent="0.3"/>
    <row r="1779" s="8" customFormat="1" x14ac:dyDescent="0.3"/>
    <row r="1780" s="8" customFormat="1" x14ac:dyDescent="0.3"/>
    <row r="1781" s="8" customFormat="1" x14ac:dyDescent="0.3"/>
    <row r="1782" s="8" customFormat="1" x14ac:dyDescent="0.3"/>
    <row r="1783" s="8" customFormat="1" x14ac:dyDescent="0.3"/>
    <row r="1784" s="8" customFormat="1" x14ac:dyDescent="0.3"/>
    <row r="1785" s="8" customFormat="1" x14ac:dyDescent="0.3"/>
    <row r="1786" s="8" customFormat="1" x14ac:dyDescent="0.3"/>
    <row r="1787" s="8" customFormat="1" x14ac:dyDescent="0.3"/>
    <row r="1788" s="8" customFormat="1" x14ac:dyDescent="0.3"/>
    <row r="1789" s="8" customFormat="1" x14ac:dyDescent="0.3"/>
    <row r="1790" s="8" customFormat="1" x14ac:dyDescent="0.3"/>
    <row r="1791" s="8" customFormat="1" x14ac:dyDescent="0.3"/>
    <row r="1792" s="8" customFormat="1" x14ac:dyDescent="0.3"/>
    <row r="1793" s="8" customFormat="1" x14ac:dyDescent="0.3"/>
    <row r="1794" s="8" customFormat="1" x14ac:dyDescent="0.3"/>
    <row r="1795" s="8" customFormat="1" x14ac:dyDescent="0.3"/>
    <row r="1796" s="8" customFormat="1" x14ac:dyDescent="0.3"/>
    <row r="1797" s="8" customFormat="1" x14ac:dyDescent="0.3"/>
    <row r="1798" s="8" customFormat="1" x14ac:dyDescent="0.3"/>
    <row r="1799" s="8" customFormat="1" x14ac:dyDescent="0.3"/>
    <row r="1800" s="8" customFormat="1" x14ac:dyDescent="0.3"/>
    <row r="1801" s="8" customFormat="1" x14ac:dyDescent="0.3"/>
    <row r="1802" s="8" customFormat="1" x14ac:dyDescent="0.3"/>
    <row r="1803" s="8" customFormat="1" x14ac:dyDescent="0.3"/>
    <row r="1804" s="8" customFormat="1" x14ac:dyDescent="0.3"/>
    <row r="1805" s="8" customFormat="1" x14ac:dyDescent="0.3"/>
    <row r="1806" s="8" customFormat="1" x14ac:dyDescent="0.3"/>
    <row r="1807" s="8" customFormat="1" x14ac:dyDescent="0.3"/>
    <row r="1808" s="8" customFormat="1" x14ac:dyDescent="0.3"/>
    <row r="1809" s="8" customFormat="1" x14ac:dyDescent="0.3"/>
    <row r="1810" s="8" customFormat="1" x14ac:dyDescent="0.3"/>
    <row r="1811" s="8" customFormat="1" x14ac:dyDescent="0.3"/>
    <row r="1812" s="8" customFormat="1" x14ac:dyDescent="0.3"/>
    <row r="1813" s="8" customFormat="1" x14ac:dyDescent="0.3"/>
    <row r="1814" s="8" customFormat="1" x14ac:dyDescent="0.3"/>
    <row r="1815" s="8" customFormat="1" x14ac:dyDescent="0.3"/>
    <row r="1816" s="8" customFormat="1" x14ac:dyDescent="0.3"/>
    <row r="1817" s="8" customFormat="1" x14ac:dyDescent="0.3"/>
    <row r="1818" s="8" customFormat="1" x14ac:dyDescent="0.3"/>
    <row r="1819" s="8" customFormat="1" x14ac:dyDescent="0.3"/>
    <row r="1820" s="8" customFormat="1" x14ac:dyDescent="0.3"/>
    <row r="1821" s="8" customFormat="1" x14ac:dyDescent="0.3"/>
    <row r="1822" s="8" customFormat="1" x14ac:dyDescent="0.3"/>
    <row r="1823" s="8" customFormat="1" x14ac:dyDescent="0.3"/>
    <row r="1824" s="8" customFormat="1" x14ac:dyDescent="0.3"/>
    <row r="1825" s="8" customFormat="1" x14ac:dyDescent="0.3"/>
    <row r="1826" s="8" customFormat="1" x14ac:dyDescent="0.3"/>
    <row r="1827" s="8" customFormat="1" x14ac:dyDescent="0.3"/>
    <row r="1828" s="8" customFormat="1" x14ac:dyDescent="0.3"/>
    <row r="1829" s="8" customFormat="1" x14ac:dyDescent="0.3"/>
    <row r="1830" s="8" customFormat="1" x14ac:dyDescent="0.3"/>
    <row r="1831" s="8" customFormat="1" x14ac:dyDescent="0.3"/>
    <row r="1832" s="8" customFormat="1" x14ac:dyDescent="0.3"/>
    <row r="1833" s="8" customFormat="1" x14ac:dyDescent="0.3"/>
    <row r="1834" s="8" customFormat="1" x14ac:dyDescent="0.3"/>
    <row r="1835" s="8" customFormat="1" x14ac:dyDescent="0.3"/>
    <row r="1836" s="8" customFormat="1" x14ac:dyDescent="0.3"/>
    <row r="1837" s="8" customFormat="1" x14ac:dyDescent="0.3"/>
    <row r="1838" s="8" customFormat="1" x14ac:dyDescent="0.3"/>
    <row r="1839" s="8" customFormat="1" x14ac:dyDescent="0.3"/>
    <row r="1840" s="8" customFormat="1" x14ac:dyDescent="0.3"/>
    <row r="1841" s="8" customFormat="1" x14ac:dyDescent="0.3"/>
    <row r="1842" s="8" customFormat="1" x14ac:dyDescent="0.3"/>
    <row r="1843" s="8" customFormat="1" x14ac:dyDescent="0.3"/>
    <row r="1844" s="8" customFormat="1" x14ac:dyDescent="0.3"/>
    <row r="1845" s="8" customFormat="1" x14ac:dyDescent="0.3"/>
    <row r="1846" s="8" customFormat="1" x14ac:dyDescent="0.3"/>
    <row r="1847" s="8" customFormat="1" x14ac:dyDescent="0.3"/>
    <row r="1848" s="8" customFormat="1" x14ac:dyDescent="0.3"/>
    <row r="1849" s="8" customFormat="1" x14ac:dyDescent="0.3"/>
    <row r="1850" s="8" customFormat="1" x14ac:dyDescent="0.3"/>
    <row r="1851" s="8" customFormat="1" x14ac:dyDescent="0.3"/>
    <row r="1852" s="8" customFormat="1" x14ac:dyDescent="0.3"/>
    <row r="1853" s="8" customFormat="1" x14ac:dyDescent="0.3"/>
    <row r="1854" s="8" customFormat="1" x14ac:dyDescent="0.3"/>
    <row r="1855" s="8" customFormat="1" x14ac:dyDescent="0.3"/>
    <row r="1856" s="8" customFormat="1" x14ac:dyDescent="0.3"/>
    <row r="1857" s="8" customFormat="1" x14ac:dyDescent="0.3"/>
    <row r="1858" s="8" customFormat="1" x14ac:dyDescent="0.3"/>
    <row r="1859" s="8" customFormat="1" x14ac:dyDescent="0.3"/>
    <row r="1860" s="8" customFormat="1" x14ac:dyDescent="0.3"/>
    <row r="1861" s="8" customFormat="1" x14ac:dyDescent="0.3"/>
    <row r="1862" s="8" customFormat="1" x14ac:dyDescent="0.3"/>
    <row r="1863" s="8" customFormat="1" x14ac:dyDescent="0.3"/>
    <row r="1864" s="8" customFormat="1" x14ac:dyDescent="0.3"/>
    <row r="1865" s="8" customFormat="1" x14ac:dyDescent="0.3"/>
    <row r="1866" s="8" customFormat="1" x14ac:dyDescent="0.3"/>
    <row r="1867" s="8" customFormat="1" x14ac:dyDescent="0.3"/>
    <row r="1868" s="8" customFormat="1" x14ac:dyDescent="0.3"/>
    <row r="1869" s="8" customFormat="1" x14ac:dyDescent="0.3"/>
    <row r="1870" s="8" customFormat="1" x14ac:dyDescent="0.3"/>
    <row r="1871" s="8" customFormat="1" x14ac:dyDescent="0.3"/>
    <row r="1872" s="8" customFormat="1" x14ac:dyDescent="0.3"/>
    <row r="1873" s="8" customFormat="1" x14ac:dyDescent="0.3"/>
    <row r="1874" s="8" customFormat="1" x14ac:dyDescent="0.3"/>
    <row r="1875" s="8" customFormat="1" x14ac:dyDescent="0.3"/>
    <row r="1876" s="8" customFormat="1" x14ac:dyDescent="0.3"/>
    <row r="1877" s="8" customFormat="1" x14ac:dyDescent="0.3"/>
    <row r="1878" s="8" customFormat="1" x14ac:dyDescent="0.3"/>
    <row r="1879" s="8" customFormat="1" x14ac:dyDescent="0.3"/>
    <row r="1880" s="8" customFormat="1" x14ac:dyDescent="0.3"/>
    <row r="1881" s="8" customFormat="1" x14ac:dyDescent="0.3"/>
    <row r="1882" s="8" customFormat="1" x14ac:dyDescent="0.3"/>
    <row r="1883" s="8" customFormat="1" x14ac:dyDescent="0.3"/>
    <row r="1884" s="8" customFormat="1" x14ac:dyDescent="0.3"/>
    <row r="1885" s="8" customFormat="1" x14ac:dyDescent="0.3"/>
    <row r="1886" s="8" customFormat="1" x14ac:dyDescent="0.3"/>
    <row r="1887" s="8" customFormat="1" x14ac:dyDescent="0.3"/>
    <row r="1888" s="8" customFormat="1" x14ac:dyDescent="0.3"/>
    <row r="1889" s="8" customFormat="1" x14ac:dyDescent="0.3"/>
    <row r="1890" s="8" customFormat="1" x14ac:dyDescent="0.3"/>
    <row r="1891" s="8" customFormat="1" x14ac:dyDescent="0.3"/>
    <row r="1892" s="8" customFormat="1" x14ac:dyDescent="0.3"/>
    <row r="1893" s="8" customFormat="1" x14ac:dyDescent="0.3"/>
    <row r="1894" s="8" customFormat="1" x14ac:dyDescent="0.3"/>
    <row r="1895" s="8" customFormat="1" x14ac:dyDescent="0.3"/>
    <row r="1896" s="8" customFormat="1" x14ac:dyDescent="0.3"/>
    <row r="1897" s="8" customFormat="1" x14ac:dyDescent="0.3"/>
    <row r="1898" s="8" customFormat="1" x14ac:dyDescent="0.3"/>
    <row r="1899" s="8" customFormat="1" x14ac:dyDescent="0.3"/>
    <row r="1900" s="8" customFormat="1" x14ac:dyDescent="0.3"/>
    <row r="1901" s="8" customFormat="1" x14ac:dyDescent="0.3"/>
    <row r="1902" s="8" customFormat="1" x14ac:dyDescent="0.3"/>
    <row r="1903" s="8" customFormat="1" x14ac:dyDescent="0.3"/>
    <row r="1904" s="8" customFormat="1" x14ac:dyDescent="0.3"/>
    <row r="1905" s="8" customFormat="1" x14ac:dyDescent="0.3"/>
    <row r="1906" s="8" customFormat="1" x14ac:dyDescent="0.3"/>
    <row r="1907" s="8" customFormat="1" x14ac:dyDescent="0.3"/>
    <row r="1908" s="8" customFormat="1" x14ac:dyDescent="0.3"/>
    <row r="1909" s="8" customFormat="1" x14ac:dyDescent="0.3"/>
    <row r="1910" s="8" customFormat="1" x14ac:dyDescent="0.3"/>
    <row r="1911" s="8" customFormat="1" x14ac:dyDescent="0.3"/>
    <row r="1912" s="8" customFormat="1" x14ac:dyDescent="0.3"/>
    <row r="1913" s="8" customFormat="1" x14ac:dyDescent="0.3"/>
    <row r="1914" s="8" customFormat="1" x14ac:dyDescent="0.3"/>
    <row r="1915" s="8" customFormat="1" x14ac:dyDescent="0.3"/>
    <row r="1916" s="8" customFormat="1" x14ac:dyDescent="0.3"/>
    <row r="1917" s="8" customFormat="1" x14ac:dyDescent="0.3"/>
    <row r="1918" s="8" customFormat="1" x14ac:dyDescent="0.3"/>
    <row r="1919" s="8" customFormat="1" x14ac:dyDescent="0.3"/>
    <row r="1920" s="8" customFormat="1" x14ac:dyDescent="0.3"/>
    <row r="1921" s="8" customFormat="1" x14ac:dyDescent="0.3"/>
    <row r="1922" s="8" customFormat="1" x14ac:dyDescent="0.3"/>
    <row r="1923" s="8" customFormat="1" x14ac:dyDescent="0.3"/>
    <row r="1924" s="8" customFormat="1" x14ac:dyDescent="0.3"/>
    <row r="1925" s="8" customFormat="1" x14ac:dyDescent="0.3"/>
    <row r="1926" s="8" customFormat="1" x14ac:dyDescent="0.3"/>
    <row r="1927" s="8" customFormat="1" x14ac:dyDescent="0.3"/>
    <row r="1928" s="8" customFormat="1" x14ac:dyDescent="0.3"/>
    <row r="1929" s="8" customFormat="1" x14ac:dyDescent="0.3"/>
    <row r="1930" s="8" customFormat="1" x14ac:dyDescent="0.3"/>
    <row r="1931" s="8" customFormat="1" x14ac:dyDescent="0.3"/>
    <row r="1932" s="8" customFormat="1" x14ac:dyDescent="0.3"/>
    <row r="1933" s="8" customFormat="1" x14ac:dyDescent="0.3"/>
    <row r="1934" s="8" customFormat="1" x14ac:dyDescent="0.3"/>
    <row r="1935" s="8" customFormat="1" x14ac:dyDescent="0.3"/>
    <row r="1936" s="8" customFormat="1" x14ac:dyDescent="0.3"/>
    <row r="1937" s="8" customFormat="1" x14ac:dyDescent="0.3"/>
    <row r="1938" s="8" customFormat="1" x14ac:dyDescent="0.3"/>
    <row r="1939" s="8" customFormat="1" x14ac:dyDescent="0.3"/>
    <row r="1940" s="8" customFormat="1" x14ac:dyDescent="0.3"/>
    <row r="1941" s="8" customFormat="1" x14ac:dyDescent="0.3"/>
    <row r="1942" s="8" customFormat="1" x14ac:dyDescent="0.3"/>
    <row r="1943" s="8" customFormat="1" x14ac:dyDescent="0.3"/>
    <row r="1944" s="8" customFormat="1" x14ac:dyDescent="0.3"/>
    <row r="1945" s="8" customFormat="1" x14ac:dyDescent="0.3"/>
    <row r="1946" s="8" customFormat="1" x14ac:dyDescent="0.3"/>
    <row r="1947" s="8" customFormat="1" x14ac:dyDescent="0.3"/>
    <row r="1948" s="8" customFormat="1" x14ac:dyDescent="0.3"/>
    <row r="1949" s="8" customFormat="1" x14ac:dyDescent="0.3"/>
    <row r="1950" s="8" customFormat="1" x14ac:dyDescent="0.3"/>
    <row r="1951" s="8" customFormat="1" x14ac:dyDescent="0.3"/>
    <row r="1952" s="8" customFormat="1" x14ac:dyDescent="0.3"/>
    <row r="1953" s="8" customFormat="1" x14ac:dyDescent="0.3"/>
    <row r="1954" s="8" customFormat="1" x14ac:dyDescent="0.3"/>
    <row r="1955" s="8" customFormat="1" x14ac:dyDescent="0.3"/>
    <row r="1956" s="8" customFormat="1" x14ac:dyDescent="0.3"/>
    <row r="1957" s="8" customFormat="1" x14ac:dyDescent="0.3"/>
    <row r="1958" s="8" customFormat="1" x14ac:dyDescent="0.3"/>
    <row r="1959" s="8" customFormat="1" x14ac:dyDescent="0.3"/>
    <row r="1960" s="8" customFormat="1" x14ac:dyDescent="0.3"/>
    <row r="1961" s="8" customFormat="1" x14ac:dyDescent="0.3"/>
    <row r="1962" s="8" customFormat="1" x14ac:dyDescent="0.3"/>
    <row r="1963" s="8" customFormat="1" x14ac:dyDescent="0.3"/>
    <row r="1964" s="8" customFormat="1" x14ac:dyDescent="0.3"/>
    <row r="1965" s="8" customFormat="1" x14ac:dyDescent="0.3"/>
    <row r="1966" s="8" customFormat="1" x14ac:dyDescent="0.3"/>
    <row r="1967" s="8" customFormat="1" x14ac:dyDescent="0.3"/>
    <row r="1968" s="8" customFormat="1" x14ac:dyDescent="0.3"/>
    <row r="1969" s="8" customFormat="1" x14ac:dyDescent="0.3"/>
    <row r="1970" s="8" customFormat="1" x14ac:dyDescent="0.3"/>
    <row r="1971" s="8" customFormat="1" x14ac:dyDescent="0.3"/>
    <row r="1972" s="8" customFormat="1" x14ac:dyDescent="0.3"/>
    <row r="1973" s="8" customFormat="1" x14ac:dyDescent="0.3"/>
    <row r="1974" s="8" customFormat="1" x14ac:dyDescent="0.3"/>
    <row r="1975" s="8" customFormat="1" x14ac:dyDescent="0.3"/>
    <row r="1976" s="8" customFormat="1" x14ac:dyDescent="0.3"/>
    <row r="1977" s="8" customFormat="1" x14ac:dyDescent="0.3"/>
    <row r="1978" s="8" customFormat="1" x14ac:dyDescent="0.3"/>
    <row r="1979" s="8" customFormat="1" x14ac:dyDescent="0.3"/>
    <row r="1980" s="8" customFormat="1" x14ac:dyDescent="0.3"/>
    <row r="1981" s="8" customFormat="1" x14ac:dyDescent="0.3"/>
    <row r="1982" s="8" customFormat="1" x14ac:dyDescent="0.3"/>
    <row r="1983" s="8" customFormat="1" x14ac:dyDescent="0.3"/>
    <row r="1984" s="8" customFormat="1" x14ac:dyDescent="0.3"/>
    <row r="1985" s="8" customFormat="1" x14ac:dyDescent="0.3"/>
    <row r="1986" s="8" customFormat="1" x14ac:dyDescent="0.3"/>
    <row r="1987" s="8" customFormat="1" x14ac:dyDescent="0.3"/>
    <row r="1988" s="8" customFormat="1" x14ac:dyDescent="0.3"/>
    <row r="1989" s="8" customFormat="1" x14ac:dyDescent="0.3"/>
    <row r="1990" s="8" customFormat="1" x14ac:dyDescent="0.3"/>
    <row r="1991" s="8" customFormat="1" x14ac:dyDescent="0.3"/>
    <row r="1992" s="8" customFormat="1" x14ac:dyDescent="0.3"/>
    <row r="1993" s="8" customFormat="1" x14ac:dyDescent="0.3"/>
    <row r="1994" s="8" customFormat="1" x14ac:dyDescent="0.3"/>
    <row r="1995" s="8" customFormat="1" x14ac:dyDescent="0.3"/>
    <row r="1996" s="8" customFormat="1" x14ac:dyDescent="0.3"/>
    <row r="1997" s="8" customFormat="1" x14ac:dyDescent="0.3"/>
    <row r="1998" s="8" customFormat="1" x14ac:dyDescent="0.3"/>
    <row r="1999" s="8" customFormat="1" x14ac:dyDescent="0.3"/>
    <row r="2000" s="8" customFormat="1" x14ac:dyDescent="0.3"/>
    <row r="2001" s="8" customFormat="1" x14ac:dyDescent="0.3"/>
    <row r="2002" s="8" customFormat="1" x14ac:dyDescent="0.3"/>
    <row r="2003" s="8" customFormat="1" x14ac:dyDescent="0.3"/>
    <row r="2004" s="8" customFormat="1" x14ac:dyDescent="0.3"/>
    <row r="2005" s="8" customFormat="1" x14ac:dyDescent="0.3"/>
    <row r="2006" s="8" customFormat="1" x14ac:dyDescent="0.3"/>
    <row r="2007" s="8" customFormat="1" x14ac:dyDescent="0.3"/>
    <row r="2008" s="8" customFormat="1" x14ac:dyDescent="0.3"/>
    <row r="2009" s="8" customFormat="1" x14ac:dyDescent="0.3"/>
    <row r="2010" s="8" customFormat="1" x14ac:dyDescent="0.3"/>
    <row r="2011" s="8" customFormat="1" x14ac:dyDescent="0.3"/>
    <row r="2012" s="8" customFormat="1" x14ac:dyDescent="0.3"/>
    <row r="2013" s="8" customFormat="1" x14ac:dyDescent="0.3"/>
    <row r="2014" s="8" customFormat="1" x14ac:dyDescent="0.3"/>
    <row r="2015" s="8" customFormat="1" x14ac:dyDescent="0.3"/>
    <row r="2016" s="8" customFormat="1" x14ac:dyDescent="0.3"/>
    <row r="2017" s="8" customFormat="1" x14ac:dyDescent="0.3"/>
    <row r="2018" s="8" customFormat="1" x14ac:dyDescent="0.3"/>
    <row r="2019" s="8" customFormat="1" x14ac:dyDescent="0.3"/>
    <row r="2020" s="8" customFormat="1" x14ac:dyDescent="0.3"/>
    <row r="2021" s="8" customFormat="1" x14ac:dyDescent="0.3"/>
    <row r="2022" s="8" customFormat="1" x14ac:dyDescent="0.3"/>
    <row r="2023" s="8" customFormat="1" x14ac:dyDescent="0.3"/>
    <row r="2024" s="8" customFormat="1" x14ac:dyDescent="0.3"/>
    <row r="2025" s="8" customFormat="1" x14ac:dyDescent="0.3"/>
    <row r="2026" s="8" customFormat="1" x14ac:dyDescent="0.3"/>
    <row r="2027" s="8" customFormat="1" x14ac:dyDescent="0.3"/>
    <row r="2028" s="8" customFormat="1" x14ac:dyDescent="0.3"/>
    <row r="2029" s="8" customFormat="1" x14ac:dyDescent="0.3"/>
    <row r="2030" s="8" customFormat="1" x14ac:dyDescent="0.3"/>
    <row r="2031" s="8" customFormat="1" x14ac:dyDescent="0.3"/>
    <row r="2032" s="8" customFormat="1" x14ac:dyDescent="0.3"/>
    <row r="2033" s="8" customFormat="1" x14ac:dyDescent="0.3"/>
    <row r="2034" s="8" customFormat="1" x14ac:dyDescent="0.3"/>
    <row r="2035" s="8" customFormat="1" x14ac:dyDescent="0.3"/>
    <row r="2036" s="8" customFormat="1" x14ac:dyDescent="0.3"/>
    <row r="2037" s="8" customFormat="1" x14ac:dyDescent="0.3"/>
    <row r="2038" s="8" customFormat="1" x14ac:dyDescent="0.3"/>
    <row r="2039" s="8" customFormat="1" x14ac:dyDescent="0.3"/>
    <row r="2040" s="8" customFormat="1" x14ac:dyDescent="0.3"/>
    <row r="2041" s="8" customFormat="1" x14ac:dyDescent="0.3"/>
    <row r="2042" s="8" customFormat="1" x14ac:dyDescent="0.3"/>
    <row r="2043" s="8" customFormat="1" x14ac:dyDescent="0.3"/>
    <row r="2044" s="8" customFormat="1" x14ac:dyDescent="0.3"/>
    <row r="2045" s="8" customFormat="1" x14ac:dyDescent="0.3"/>
    <row r="2046" s="8" customFormat="1" x14ac:dyDescent="0.3"/>
    <row r="2047" s="8" customFormat="1" x14ac:dyDescent="0.3"/>
    <row r="2048" s="8" customFormat="1" x14ac:dyDescent="0.3"/>
    <row r="2049" s="8" customFormat="1" x14ac:dyDescent="0.3"/>
    <row r="2050" s="8" customFormat="1" x14ac:dyDescent="0.3"/>
    <row r="2051" s="8" customFormat="1" x14ac:dyDescent="0.3"/>
    <row r="2052" s="8" customFormat="1" x14ac:dyDescent="0.3"/>
    <row r="2053" s="8" customFormat="1" x14ac:dyDescent="0.3"/>
    <row r="2054" s="8" customFormat="1" x14ac:dyDescent="0.3"/>
    <row r="2055" s="8" customFormat="1" x14ac:dyDescent="0.3"/>
    <row r="2056" s="8" customFormat="1" x14ac:dyDescent="0.3"/>
    <row r="2057" s="8" customFormat="1" x14ac:dyDescent="0.3"/>
    <row r="2058" s="8" customFormat="1" x14ac:dyDescent="0.3"/>
    <row r="2059" s="8" customFormat="1" x14ac:dyDescent="0.3"/>
    <row r="2060" s="8" customFormat="1" x14ac:dyDescent="0.3"/>
    <row r="2061" s="8" customFormat="1" x14ac:dyDescent="0.3"/>
    <row r="2062" s="8" customFormat="1" x14ac:dyDescent="0.3"/>
    <row r="2063" s="8" customFormat="1" x14ac:dyDescent="0.3"/>
    <row r="2064" s="8" customFormat="1" x14ac:dyDescent="0.3"/>
    <row r="2065" s="8" customFormat="1" x14ac:dyDescent="0.3"/>
    <row r="2066" s="8" customFormat="1" x14ac:dyDescent="0.3"/>
    <row r="2067" s="8" customFormat="1" x14ac:dyDescent="0.3"/>
    <row r="2068" s="8" customFormat="1" x14ac:dyDescent="0.3"/>
    <row r="2069" s="8" customFormat="1" x14ac:dyDescent="0.3"/>
    <row r="2070" s="8" customFormat="1" x14ac:dyDescent="0.3"/>
    <row r="2071" s="8" customFormat="1" x14ac:dyDescent="0.3"/>
    <row r="2072" s="8" customFormat="1" x14ac:dyDescent="0.3"/>
    <row r="2073" s="8" customFormat="1" x14ac:dyDescent="0.3"/>
    <row r="2074" s="8" customFormat="1" x14ac:dyDescent="0.3"/>
    <row r="2075" s="8" customFormat="1" x14ac:dyDescent="0.3"/>
    <row r="2076" s="8" customFormat="1" x14ac:dyDescent="0.3"/>
    <row r="2077" s="8" customFormat="1" x14ac:dyDescent="0.3"/>
    <row r="2078" s="8" customFormat="1" x14ac:dyDescent="0.3"/>
    <row r="2079" s="8" customFormat="1" x14ac:dyDescent="0.3"/>
    <row r="2080" s="8" customFormat="1" x14ac:dyDescent="0.3"/>
    <row r="2081" s="8" customFormat="1" x14ac:dyDescent="0.3"/>
    <row r="2082" s="8" customFormat="1" x14ac:dyDescent="0.3"/>
    <row r="2083" s="8" customFormat="1" x14ac:dyDescent="0.3"/>
    <row r="2084" s="8" customFormat="1" x14ac:dyDescent="0.3"/>
    <row r="2085" s="8" customFormat="1" x14ac:dyDescent="0.3"/>
    <row r="2086" s="8" customFormat="1" x14ac:dyDescent="0.3"/>
    <row r="2087" s="8" customFormat="1" x14ac:dyDescent="0.3"/>
    <row r="2088" s="8" customFormat="1" x14ac:dyDescent="0.3"/>
    <row r="2089" s="8" customFormat="1" x14ac:dyDescent="0.3"/>
    <row r="2090" s="8" customFormat="1" x14ac:dyDescent="0.3"/>
    <row r="2091" s="8" customFormat="1" x14ac:dyDescent="0.3"/>
    <row r="2092" s="8" customFormat="1" x14ac:dyDescent="0.3"/>
    <row r="2093" s="8" customFormat="1" x14ac:dyDescent="0.3"/>
    <row r="2094" s="8" customFormat="1" x14ac:dyDescent="0.3"/>
    <row r="2095" s="8" customFormat="1" x14ac:dyDescent="0.3"/>
    <row r="2096" s="8" customFormat="1" x14ac:dyDescent="0.3"/>
    <row r="2097" s="8" customFormat="1" x14ac:dyDescent="0.3"/>
    <row r="2098" s="8" customFormat="1" x14ac:dyDescent="0.3"/>
    <row r="2099" s="8" customFormat="1" x14ac:dyDescent="0.3"/>
    <row r="2100" s="8" customFormat="1" x14ac:dyDescent="0.3"/>
    <row r="2101" s="8" customFormat="1" x14ac:dyDescent="0.3"/>
    <row r="2102" s="8" customFormat="1" x14ac:dyDescent="0.3"/>
    <row r="2103" s="8" customFormat="1" x14ac:dyDescent="0.3"/>
    <row r="2104" s="8" customFormat="1" x14ac:dyDescent="0.3"/>
    <row r="2105" s="8" customFormat="1" x14ac:dyDescent="0.3"/>
    <row r="2106" s="8" customFormat="1" x14ac:dyDescent="0.3"/>
    <row r="2107" s="8" customFormat="1" x14ac:dyDescent="0.3"/>
    <row r="2108" s="8" customFormat="1" x14ac:dyDescent="0.3"/>
    <row r="2109" s="8" customFormat="1" x14ac:dyDescent="0.3"/>
    <row r="2110" s="8" customFormat="1" x14ac:dyDescent="0.3"/>
    <row r="2111" s="8" customFormat="1" x14ac:dyDescent="0.3"/>
    <row r="2112" s="8" customFormat="1" x14ac:dyDescent="0.3"/>
    <row r="2113" s="8" customFormat="1" x14ac:dyDescent="0.3"/>
    <row r="2114" s="8" customFormat="1" x14ac:dyDescent="0.3"/>
    <row r="2115" s="8" customFormat="1" x14ac:dyDescent="0.3"/>
    <row r="2116" s="8" customFormat="1" x14ac:dyDescent="0.3"/>
    <row r="2117" s="8" customFormat="1" x14ac:dyDescent="0.3"/>
    <row r="2118" s="8" customFormat="1" x14ac:dyDescent="0.3"/>
    <row r="2119" s="8" customFormat="1" x14ac:dyDescent="0.3"/>
    <row r="2120" s="8" customFormat="1" x14ac:dyDescent="0.3"/>
    <row r="2121" s="8" customFormat="1" x14ac:dyDescent="0.3"/>
    <row r="2122" s="8" customFormat="1" x14ac:dyDescent="0.3"/>
    <row r="2123" s="8" customFormat="1" x14ac:dyDescent="0.3"/>
    <row r="2124" s="8" customFormat="1" x14ac:dyDescent="0.3"/>
    <row r="2125" s="8" customFormat="1" x14ac:dyDescent="0.3"/>
    <row r="2126" s="8" customFormat="1" x14ac:dyDescent="0.3"/>
    <row r="2127" s="8" customFormat="1" x14ac:dyDescent="0.3"/>
    <row r="2128" s="8" customFormat="1" x14ac:dyDescent="0.3"/>
    <row r="2129" s="8" customFormat="1" x14ac:dyDescent="0.3"/>
    <row r="2130" s="8" customFormat="1" x14ac:dyDescent="0.3"/>
    <row r="2131" s="8" customFormat="1" x14ac:dyDescent="0.3"/>
    <row r="2132" s="8" customFormat="1" x14ac:dyDescent="0.3"/>
    <row r="2133" s="8" customFormat="1" x14ac:dyDescent="0.3"/>
    <row r="2134" s="8" customFormat="1" x14ac:dyDescent="0.3"/>
    <row r="2135" s="8" customFormat="1" x14ac:dyDescent="0.3"/>
    <row r="2136" s="8" customFormat="1" x14ac:dyDescent="0.3"/>
    <row r="2137" s="8" customFormat="1" x14ac:dyDescent="0.3"/>
    <row r="2138" s="8" customFormat="1" x14ac:dyDescent="0.3"/>
    <row r="2139" s="8" customFormat="1" x14ac:dyDescent="0.3"/>
    <row r="2140" s="8" customFormat="1" x14ac:dyDescent="0.3"/>
    <row r="2141" s="8" customFormat="1" x14ac:dyDescent="0.3"/>
    <row r="2142" s="8" customFormat="1" x14ac:dyDescent="0.3"/>
    <row r="2143" s="8" customFormat="1" x14ac:dyDescent="0.3"/>
    <row r="2144" s="8" customFormat="1" x14ac:dyDescent="0.3"/>
    <row r="2145" s="8" customFormat="1" x14ac:dyDescent="0.3"/>
    <row r="2146" s="8" customFormat="1" x14ac:dyDescent="0.3"/>
    <row r="2147" s="8" customFormat="1" x14ac:dyDescent="0.3"/>
    <row r="2148" s="8" customFormat="1" x14ac:dyDescent="0.3"/>
    <row r="2149" s="8" customFormat="1" x14ac:dyDescent="0.3"/>
    <row r="2150" s="8" customFormat="1" x14ac:dyDescent="0.3"/>
    <row r="2151" s="8" customFormat="1" x14ac:dyDescent="0.3"/>
    <row r="2152" s="8" customFormat="1" x14ac:dyDescent="0.3"/>
    <row r="2153" s="8" customFormat="1" x14ac:dyDescent="0.3"/>
    <row r="2154" s="8" customFormat="1" x14ac:dyDescent="0.3"/>
    <row r="2155" s="8" customFormat="1" x14ac:dyDescent="0.3"/>
    <row r="2156" s="8" customFormat="1" x14ac:dyDescent="0.3"/>
    <row r="2157" s="8" customFormat="1" x14ac:dyDescent="0.3"/>
    <row r="2158" s="8" customFormat="1" x14ac:dyDescent="0.3"/>
    <row r="2159" s="8" customFormat="1" x14ac:dyDescent="0.3"/>
    <row r="2160" s="8" customFormat="1" x14ac:dyDescent="0.3"/>
    <row r="2161" s="8" customFormat="1" x14ac:dyDescent="0.3"/>
    <row r="2162" s="8" customFormat="1" x14ac:dyDescent="0.3"/>
    <row r="2163" s="8" customFormat="1" x14ac:dyDescent="0.3"/>
    <row r="2164" s="8" customFormat="1" x14ac:dyDescent="0.3"/>
    <row r="2165" s="8" customFormat="1" x14ac:dyDescent="0.3"/>
    <row r="2166" s="8" customFormat="1" x14ac:dyDescent="0.3"/>
    <row r="2167" s="8" customFormat="1" x14ac:dyDescent="0.3"/>
    <row r="2168" s="8" customFormat="1" x14ac:dyDescent="0.3"/>
    <row r="2169" s="8" customFormat="1" x14ac:dyDescent="0.3"/>
    <row r="2170" s="8" customFormat="1" x14ac:dyDescent="0.3"/>
    <row r="2171" s="8" customFormat="1" x14ac:dyDescent="0.3"/>
    <row r="2172" s="8" customFormat="1" x14ac:dyDescent="0.3"/>
    <row r="2173" s="8" customFormat="1" x14ac:dyDescent="0.3"/>
    <row r="2174" s="8" customFormat="1" x14ac:dyDescent="0.3"/>
    <row r="2175" s="8" customFormat="1" x14ac:dyDescent="0.3"/>
    <row r="2176" s="8" customFormat="1" x14ac:dyDescent="0.3"/>
    <row r="2177" s="8" customFormat="1" x14ac:dyDescent="0.3"/>
    <row r="2178" s="8" customFormat="1" x14ac:dyDescent="0.3"/>
    <row r="2179" s="8" customFormat="1" x14ac:dyDescent="0.3"/>
    <row r="2180" s="8" customFormat="1" x14ac:dyDescent="0.3"/>
    <row r="2181" s="8" customFormat="1" x14ac:dyDescent="0.3"/>
    <row r="2182" s="8" customFormat="1" x14ac:dyDescent="0.3"/>
    <row r="2183" s="8" customFormat="1" x14ac:dyDescent="0.3"/>
    <row r="2184" s="8" customFormat="1" x14ac:dyDescent="0.3"/>
    <row r="2185" s="8" customFormat="1" x14ac:dyDescent="0.3"/>
    <row r="2186" s="8" customFormat="1" x14ac:dyDescent="0.3"/>
    <row r="2187" s="8" customFormat="1" x14ac:dyDescent="0.3"/>
    <row r="2188" s="8" customFormat="1" x14ac:dyDescent="0.3"/>
    <row r="2189" s="8" customFormat="1" x14ac:dyDescent="0.3"/>
    <row r="2190" s="8" customFormat="1" x14ac:dyDescent="0.3"/>
    <row r="2191" s="8" customFormat="1" x14ac:dyDescent="0.3"/>
    <row r="2192" s="8" customFormat="1" x14ac:dyDescent="0.3"/>
    <row r="2193" s="8" customFormat="1" x14ac:dyDescent="0.3"/>
    <row r="2194" s="8" customFormat="1" x14ac:dyDescent="0.3"/>
    <row r="2195" s="8" customFormat="1" x14ac:dyDescent="0.3"/>
    <row r="2196" s="8" customFormat="1" x14ac:dyDescent="0.3"/>
    <row r="2197" s="8" customFormat="1" x14ac:dyDescent="0.3"/>
    <row r="2198" s="8" customFormat="1" x14ac:dyDescent="0.3"/>
    <row r="2199" s="8" customFormat="1" x14ac:dyDescent="0.3"/>
    <row r="2200" s="8" customFormat="1" x14ac:dyDescent="0.3"/>
    <row r="2201" s="8" customFormat="1" x14ac:dyDescent="0.3"/>
    <row r="2202" s="8" customFormat="1" x14ac:dyDescent="0.3"/>
    <row r="2203" s="8" customFormat="1" x14ac:dyDescent="0.3"/>
    <row r="2204" s="8" customFormat="1" x14ac:dyDescent="0.3"/>
    <row r="2205" s="8" customFormat="1" x14ac:dyDescent="0.3"/>
    <row r="2206" s="8" customFormat="1" x14ac:dyDescent="0.3"/>
    <row r="2207" s="8" customFormat="1" x14ac:dyDescent="0.3"/>
    <row r="2208" s="8" customFormat="1" x14ac:dyDescent="0.3"/>
    <row r="2209" s="8" customFormat="1" x14ac:dyDescent="0.3"/>
    <row r="2210" s="8" customFormat="1" x14ac:dyDescent="0.3"/>
    <row r="2211" s="8" customFormat="1" x14ac:dyDescent="0.3"/>
    <row r="2212" s="8" customFormat="1" x14ac:dyDescent="0.3"/>
    <row r="2213" s="8" customFormat="1" x14ac:dyDescent="0.3"/>
    <row r="2214" s="8" customFormat="1" x14ac:dyDescent="0.3"/>
    <row r="2215" s="8" customFormat="1" x14ac:dyDescent="0.3"/>
    <row r="2216" s="8" customFormat="1" x14ac:dyDescent="0.3"/>
    <row r="2217" s="8" customFormat="1" x14ac:dyDescent="0.3"/>
    <row r="2218" s="8" customFormat="1" x14ac:dyDescent="0.3"/>
    <row r="2219" s="8" customFormat="1" x14ac:dyDescent="0.3"/>
    <row r="2220" s="8" customFormat="1" x14ac:dyDescent="0.3"/>
    <row r="2221" s="8" customFormat="1" x14ac:dyDescent="0.3"/>
    <row r="2222" s="8" customFormat="1" x14ac:dyDescent="0.3"/>
    <row r="2223" s="8" customFormat="1" x14ac:dyDescent="0.3"/>
    <row r="2224" s="8" customFormat="1" x14ac:dyDescent="0.3"/>
    <row r="2225" s="8" customFormat="1" x14ac:dyDescent="0.3"/>
    <row r="2226" s="8" customFormat="1" x14ac:dyDescent="0.3"/>
    <row r="2227" s="8" customFormat="1" x14ac:dyDescent="0.3"/>
    <row r="2228" s="8" customFormat="1" x14ac:dyDescent="0.3"/>
    <row r="2229" s="8" customFormat="1" x14ac:dyDescent="0.3"/>
    <row r="2230" s="8" customFormat="1" x14ac:dyDescent="0.3"/>
    <row r="2231" s="8" customFormat="1" x14ac:dyDescent="0.3"/>
    <row r="2232" s="8" customFormat="1" x14ac:dyDescent="0.3"/>
    <row r="2233" s="8" customFormat="1" x14ac:dyDescent="0.3"/>
    <row r="2234" s="8" customFormat="1" x14ac:dyDescent="0.3"/>
    <row r="2235" s="8" customFormat="1" x14ac:dyDescent="0.3"/>
    <row r="2236" s="8" customFormat="1" x14ac:dyDescent="0.3"/>
    <row r="2237" s="8" customFormat="1" x14ac:dyDescent="0.3"/>
    <row r="2238" s="8" customFormat="1" x14ac:dyDescent="0.3"/>
    <row r="2239" s="8" customFormat="1" x14ac:dyDescent="0.3"/>
    <row r="2240" s="8" customFormat="1" x14ac:dyDescent="0.3"/>
    <row r="2241" s="8" customFormat="1" x14ac:dyDescent="0.3"/>
    <row r="2242" s="8" customFormat="1" x14ac:dyDescent="0.3"/>
    <row r="2243" s="8" customFormat="1" x14ac:dyDescent="0.3"/>
    <row r="2244" s="8" customFormat="1" x14ac:dyDescent="0.3"/>
    <row r="2245" s="8" customFormat="1" x14ac:dyDescent="0.3"/>
    <row r="2246" s="8" customFormat="1" x14ac:dyDescent="0.3"/>
    <row r="2247" s="8" customFormat="1" x14ac:dyDescent="0.3"/>
    <row r="2248" s="8" customFormat="1" x14ac:dyDescent="0.3"/>
    <row r="2249" s="8" customFormat="1" x14ac:dyDescent="0.3"/>
    <row r="2250" s="8" customFormat="1" x14ac:dyDescent="0.3"/>
    <row r="2251" s="8" customFormat="1" x14ac:dyDescent="0.3"/>
    <row r="2252" s="8" customFormat="1" x14ac:dyDescent="0.3"/>
    <row r="2253" s="8" customFormat="1" x14ac:dyDescent="0.3"/>
    <row r="2254" s="8" customFormat="1" x14ac:dyDescent="0.3"/>
    <row r="2255" s="8" customFormat="1" x14ac:dyDescent="0.3"/>
    <row r="2256" s="8" customFormat="1" x14ac:dyDescent="0.3"/>
    <row r="2257" s="8" customFormat="1" x14ac:dyDescent="0.3"/>
    <row r="2258" s="8" customFormat="1" x14ac:dyDescent="0.3"/>
    <row r="2259" s="8" customFormat="1" x14ac:dyDescent="0.3"/>
    <row r="2260" s="8" customFormat="1" x14ac:dyDescent="0.3"/>
    <row r="2261" s="8" customFormat="1" x14ac:dyDescent="0.3"/>
    <row r="2262" s="8" customFormat="1" x14ac:dyDescent="0.3"/>
    <row r="2263" s="8" customFormat="1" x14ac:dyDescent="0.3"/>
    <row r="2264" s="8" customFormat="1" x14ac:dyDescent="0.3"/>
    <row r="2265" s="8" customFormat="1" x14ac:dyDescent="0.3"/>
    <row r="2266" s="8" customFormat="1" x14ac:dyDescent="0.3"/>
    <row r="2267" s="8" customFormat="1" x14ac:dyDescent="0.3"/>
    <row r="2268" s="8" customFormat="1" x14ac:dyDescent="0.3"/>
    <row r="2269" s="8" customFormat="1" x14ac:dyDescent="0.3"/>
    <row r="2270" s="8" customFormat="1" x14ac:dyDescent="0.3"/>
    <row r="2271" s="8" customFormat="1" x14ac:dyDescent="0.3"/>
    <row r="2272" s="8" customFormat="1" x14ac:dyDescent="0.3"/>
    <row r="2273" s="8" customFormat="1" x14ac:dyDescent="0.3"/>
    <row r="2274" s="8" customFormat="1" x14ac:dyDescent="0.3"/>
    <row r="2275" s="8" customFormat="1" x14ac:dyDescent="0.3"/>
    <row r="2276" s="8" customFormat="1" x14ac:dyDescent="0.3"/>
    <row r="2277" s="8" customFormat="1" x14ac:dyDescent="0.3"/>
    <row r="2278" s="8" customFormat="1" x14ac:dyDescent="0.3"/>
    <row r="2279" s="8" customFormat="1" x14ac:dyDescent="0.3"/>
    <row r="2280" s="8" customFormat="1" x14ac:dyDescent="0.3"/>
    <row r="2281" s="8" customFormat="1" x14ac:dyDescent="0.3"/>
    <row r="2282" s="8" customFormat="1" x14ac:dyDescent="0.3"/>
    <row r="2283" s="8" customFormat="1" x14ac:dyDescent="0.3"/>
    <row r="2284" s="8" customFormat="1" x14ac:dyDescent="0.3"/>
    <row r="2285" s="8" customFormat="1" x14ac:dyDescent="0.3"/>
    <row r="2286" s="8" customFormat="1" x14ac:dyDescent="0.3"/>
    <row r="2287" s="8" customFormat="1" x14ac:dyDescent="0.3"/>
    <row r="2288" s="8" customFormat="1" x14ac:dyDescent="0.3"/>
    <row r="2289" s="8" customFormat="1" x14ac:dyDescent="0.3"/>
    <row r="2290" s="8" customFormat="1" x14ac:dyDescent="0.3"/>
    <row r="2291" s="8" customFormat="1" x14ac:dyDescent="0.3"/>
    <row r="2292" s="8" customFormat="1" x14ac:dyDescent="0.3"/>
    <row r="2293" s="8" customFormat="1" x14ac:dyDescent="0.3"/>
    <row r="2294" s="8" customFormat="1" x14ac:dyDescent="0.3"/>
    <row r="2295" s="8" customFormat="1" x14ac:dyDescent="0.3"/>
    <row r="2296" s="8" customFormat="1" x14ac:dyDescent="0.3"/>
    <row r="2297" s="8" customFormat="1" x14ac:dyDescent="0.3"/>
    <row r="2298" s="8" customFormat="1" x14ac:dyDescent="0.3"/>
    <row r="2299" s="8" customFormat="1" x14ac:dyDescent="0.3"/>
    <row r="2300" s="8" customFormat="1" x14ac:dyDescent="0.3"/>
    <row r="2301" s="8" customFormat="1" x14ac:dyDescent="0.3"/>
    <row r="2302" s="8" customFormat="1" x14ac:dyDescent="0.3"/>
    <row r="2303" s="8" customFormat="1" x14ac:dyDescent="0.3"/>
    <row r="2304" s="8" customFormat="1" x14ac:dyDescent="0.3"/>
    <row r="2305" s="8" customFormat="1" x14ac:dyDescent="0.3"/>
    <row r="2306" s="8" customFormat="1" x14ac:dyDescent="0.3"/>
    <row r="2307" s="8" customFormat="1" x14ac:dyDescent="0.3"/>
    <row r="2308" s="8" customFormat="1" x14ac:dyDescent="0.3"/>
    <row r="2309" s="8" customFormat="1" x14ac:dyDescent="0.3"/>
    <row r="2310" s="8" customFormat="1" x14ac:dyDescent="0.3"/>
    <row r="2311" s="8" customFormat="1" x14ac:dyDescent="0.3"/>
    <row r="2312" s="8" customFormat="1" x14ac:dyDescent="0.3"/>
    <row r="2313" s="8" customFormat="1" x14ac:dyDescent="0.3"/>
    <row r="2314" s="8" customFormat="1" x14ac:dyDescent="0.3"/>
    <row r="2315" s="8" customFormat="1" x14ac:dyDescent="0.3"/>
    <row r="2316" s="8" customFormat="1" x14ac:dyDescent="0.3"/>
    <row r="2317" s="8" customFormat="1" x14ac:dyDescent="0.3"/>
    <row r="2318" s="8" customFormat="1" x14ac:dyDescent="0.3"/>
    <row r="2319" s="8" customFormat="1" x14ac:dyDescent="0.3"/>
    <row r="2320" s="8" customFormat="1" x14ac:dyDescent="0.3"/>
    <row r="2321" s="8" customFormat="1" x14ac:dyDescent="0.3"/>
    <row r="2322" s="8" customFormat="1" x14ac:dyDescent="0.3"/>
    <row r="2323" s="8" customFormat="1" x14ac:dyDescent="0.3"/>
    <row r="2324" s="8" customFormat="1" x14ac:dyDescent="0.3"/>
    <row r="2325" s="8" customFormat="1" x14ac:dyDescent="0.3"/>
    <row r="2326" s="8" customFormat="1" x14ac:dyDescent="0.3"/>
    <row r="2327" s="8" customFormat="1" x14ac:dyDescent="0.3"/>
    <row r="2328" s="8" customFormat="1" x14ac:dyDescent="0.3"/>
    <row r="2329" s="8" customFormat="1" x14ac:dyDescent="0.3"/>
    <row r="2330" s="8" customFormat="1" x14ac:dyDescent="0.3"/>
    <row r="2331" s="8" customFormat="1" x14ac:dyDescent="0.3"/>
    <row r="2332" s="8" customFormat="1" x14ac:dyDescent="0.3"/>
    <row r="2333" s="8" customFormat="1" x14ac:dyDescent="0.3"/>
    <row r="2334" s="8" customFormat="1" x14ac:dyDescent="0.3"/>
    <row r="2335" s="8" customFormat="1" x14ac:dyDescent="0.3"/>
    <row r="2336" s="8" customFormat="1" x14ac:dyDescent="0.3"/>
    <row r="2337" s="8" customFormat="1" x14ac:dyDescent="0.3"/>
    <row r="2338" s="8" customFormat="1" x14ac:dyDescent="0.3"/>
    <row r="2339" s="8" customFormat="1" x14ac:dyDescent="0.3"/>
    <row r="2340" s="8" customFormat="1" x14ac:dyDescent="0.3"/>
    <row r="2341" s="8" customFormat="1" x14ac:dyDescent="0.3"/>
    <row r="2342" s="8" customFormat="1" x14ac:dyDescent="0.3"/>
    <row r="2343" s="8" customFormat="1" x14ac:dyDescent="0.3"/>
    <row r="2344" s="8" customFormat="1" x14ac:dyDescent="0.3"/>
    <row r="2345" s="8" customFormat="1" x14ac:dyDescent="0.3"/>
    <row r="2346" s="8" customFormat="1" x14ac:dyDescent="0.3"/>
    <row r="2347" s="8" customFormat="1" x14ac:dyDescent="0.3"/>
    <row r="2348" s="8" customFormat="1" x14ac:dyDescent="0.3"/>
    <row r="2349" s="8" customFormat="1" x14ac:dyDescent="0.3"/>
    <row r="2350" s="8" customFormat="1" x14ac:dyDescent="0.3"/>
    <row r="2351" s="8" customFormat="1" x14ac:dyDescent="0.3"/>
    <row r="2352" s="8" customFormat="1" x14ac:dyDescent="0.3"/>
    <row r="2353" s="8" customFormat="1" x14ac:dyDescent="0.3"/>
    <row r="2354" s="8" customFormat="1" x14ac:dyDescent="0.3"/>
    <row r="2355" s="8" customFormat="1" x14ac:dyDescent="0.3"/>
    <row r="2356" s="8" customFormat="1" x14ac:dyDescent="0.3"/>
    <row r="2357" s="8" customFormat="1" x14ac:dyDescent="0.3"/>
    <row r="2358" s="8" customFormat="1" x14ac:dyDescent="0.3"/>
    <row r="2359" s="8" customFormat="1" x14ac:dyDescent="0.3"/>
    <row r="2360" s="8" customFormat="1" x14ac:dyDescent="0.3"/>
    <row r="2361" s="8" customFormat="1" x14ac:dyDescent="0.3"/>
    <row r="2362" s="8" customFormat="1" x14ac:dyDescent="0.3"/>
    <row r="2363" s="8" customFormat="1" x14ac:dyDescent="0.3"/>
    <row r="2364" s="8" customFormat="1" x14ac:dyDescent="0.3"/>
    <row r="2365" s="8" customFormat="1" x14ac:dyDescent="0.3"/>
    <row r="2366" s="8" customFormat="1" x14ac:dyDescent="0.3"/>
    <row r="2367" s="8" customFormat="1" x14ac:dyDescent="0.3"/>
    <row r="2368" s="8" customFormat="1" x14ac:dyDescent="0.3"/>
    <row r="2369" s="8" customFormat="1" x14ac:dyDescent="0.3"/>
    <row r="2370" s="8" customFormat="1" x14ac:dyDescent="0.3"/>
    <row r="2371" s="8" customFormat="1" x14ac:dyDescent="0.3"/>
    <row r="2372" s="8" customFormat="1" x14ac:dyDescent="0.3"/>
    <row r="2373" s="8" customFormat="1" x14ac:dyDescent="0.3"/>
    <row r="2374" s="8" customFormat="1" x14ac:dyDescent="0.3"/>
    <row r="2375" s="8" customFormat="1" x14ac:dyDescent="0.3"/>
    <row r="2376" s="8" customFormat="1" x14ac:dyDescent="0.3"/>
    <row r="2377" s="8" customFormat="1" x14ac:dyDescent="0.3"/>
    <row r="2378" s="8" customFormat="1" x14ac:dyDescent="0.3"/>
    <row r="2379" s="8" customFormat="1" x14ac:dyDescent="0.3"/>
    <row r="2380" s="8" customFormat="1" x14ac:dyDescent="0.3"/>
    <row r="2381" s="8" customFormat="1" x14ac:dyDescent="0.3"/>
    <row r="2382" s="8" customFormat="1" x14ac:dyDescent="0.3"/>
    <row r="2383" s="8" customFormat="1" x14ac:dyDescent="0.3"/>
    <row r="2384" s="8" customFormat="1" x14ac:dyDescent="0.3"/>
    <row r="2385" s="8" customFormat="1" x14ac:dyDescent="0.3"/>
    <row r="2386" s="8" customFormat="1" x14ac:dyDescent="0.3"/>
    <row r="2387" s="8" customFormat="1" x14ac:dyDescent="0.3"/>
    <row r="2388" s="8" customFormat="1" x14ac:dyDescent="0.3"/>
    <row r="2389" s="8" customFormat="1" x14ac:dyDescent="0.3"/>
    <row r="2390" s="8" customFormat="1" x14ac:dyDescent="0.3"/>
    <row r="2391" s="8" customFormat="1" x14ac:dyDescent="0.3"/>
    <row r="2392" s="8" customFormat="1" x14ac:dyDescent="0.3"/>
    <row r="2393" s="8" customFormat="1" x14ac:dyDescent="0.3"/>
    <row r="2394" s="8" customFormat="1" x14ac:dyDescent="0.3"/>
    <row r="2395" s="8" customFormat="1" x14ac:dyDescent="0.3"/>
    <row r="2396" s="8" customFormat="1" x14ac:dyDescent="0.3"/>
    <row r="2397" s="8" customFormat="1" x14ac:dyDescent="0.3"/>
    <row r="2398" s="8" customFormat="1" x14ac:dyDescent="0.3"/>
    <row r="2399" s="8" customFormat="1" x14ac:dyDescent="0.3"/>
    <row r="2400" s="8" customFormat="1" x14ac:dyDescent="0.3"/>
    <row r="2401" s="8" customFormat="1" x14ac:dyDescent="0.3"/>
    <row r="2402" s="8" customFormat="1" x14ac:dyDescent="0.3"/>
    <row r="2403" s="8" customFormat="1" x14ac:dyDescent="0.3"/>
    <row r="2404" s="8" customFormat="1" x14ac:dyDescent="0.3"/>
    <row r="2405" s="8" customFormat="1" x14ac:dyDescent="0.3"/>
    <row r="2406" s="8" customFormat="1" x14ac:dyDescent="0.3"/>
    <row r="2407" s="8" customFormat="1" x14ac:dyDescent="0.3"/>
    <row r="2408" s="8" customFormat="1" x14ac:dyDescent="0.3"/>
    <row r="2409" s="8" customFormat="1" x14ac:dyDescent="0.3"/>
    <row r="2410" s="8" customFormat="1" x14ac:dyDescent="0.3"/>
    <row r="2411" s="8" customFormat="1" x14ac:dyDescent="0.3"/>
    <row r="2412" s="8" customFormat="1" x14ac:dyDescent="0.3"/>
    <row r="2413" s="8" customFormat="1" x14ac:dyDescent="0.3"/>
    <row r="2414" s="8" customFormat="1" x14ac:dyDescent="0.3"/>
    <row r="2415" s="8" customFormat="1" x14ac:dyDescent="0.3"/>
    <row r="2416" s="8" customFormat="1" x14ac:dyDescent="0.3"/>
    <row r="2417" s="8" customFormat="1" x14ac:dyDescent="0.3"/>
    <row r="2418" s="8" customFormat="1" x14ac:dyDescent="0.3"/>
    <row r="2419" s="8" customFormat="1" x14ac:dyDescent="0.3"/>
    <row r="2420" s="8" customFormat="1" x14ac:dyDescent="0.3"/>
    <row r="2421" s="8" customFormat="1" x14ac:dyDescent="0.3"/>
    <row r="2422" s="8" customFormat="1" x14ac:dyDescent="0.3"/>
    <row r="2423" s="8" customFormat="1" x14ac:dyDescent="0.3"/>
    <row r="2424" s="8" customFormat="1" x14ac:dyDescent="0.3"/>
    <row r="2425" s="8" customFormat="1" x14ac:dyDescent="0.3"/>
    <row r="2426" s="8" customFormat="1" x14ac:dyDescent="0.3"/>
    <row r="2427" s="8" customFormat="1" x14ac:dyDescent="0.3"/>
    <row r="2428" s="8" customFormat="1" x14ac:dyDescent="0.3"/>
    <row r="2429" s="8" customFormat="1" x14ac:dyDescent="0.3"/>
    <row r="2430" s="8" customFormat="1" x14ac:dyDescent="0.3"/>
    <row r="2431" s="8" customFormat="1" x14ac:dyDescent="0.3"/>
    <row r="2432" s="8" customFormat="1" x14ac:dyDescent="0.3"/>
    <row r="2433" s="8" customFormat="1" x14ac:dyDescent="0.3"/>
    <row r="2434" s="8" customFormat="1" x14ac:dyDescent="0.3"/>
    <row r="2435" s="8" customFormat="1" x14ac:dyDescent="0.3"/>
    <row r="2436" s="8" customFormat="1" x14ac:dyDescent="0.3"/>
    <row r="2437" s="8" customFormat="1" x14ac:dyDescent="0.3"/>
    <row r="2438" s="8" customFormat="1" x14ac:dyDescent="0.3"/>
    <row r="2439" s="8" customFormat="1" x14ac:dyDescent="0.3"/>
    <row r="2440" s="8" customFormat="1" x14ac:dyDescent="0.3"/>
    <row r="2441" s="8" customFormat="1" x14ac:dyDescent="0.3"/>
    <row r="2442" s="8" customFormat="1" x14ac:dyDescent="0.3"/>
    <row r="2443" s="8" customFormat="1" x14ac:dyDescent="0.3"/>
    <row r="2444" s="8" customFormat="1" x14ac:dyDescent="0.3"/>
    <row r="2445" s="8" customFormat="1" x14ac:dyDescent="0.3"/>
    <row r="2446" s="8" customFormat="1" x14ac:dyDescent="0.3"/>
    <row r="2447" s="8" customFormat="1" x14ac:dyDescent="0.3"/>
    <row r="2448" s="8" customFormat="1" x14ac:dyDescent="0.3"/>
    <row r="2449" s="8" customFormat="1" x14ac:dyDescent="0.3"/>
    <row r="2450" s="8" customFormat="1" x14ac:dyDescent="0.3"/>
    <row r="2451" s="8" customFormat="1" x14ac:dyDescent="0.3"/>
    <row r="2452" s="8" customFormat="1" x14ac:dyDescent="0.3"/>
    <row r="2453" s="8" customFormat="1" x14ac:dyDescent="0.3"/>
    <row r="2454" s="8" customFormat="1" x14ac:dyDescent="0.3"/>
  </sheetData>
  <mergeCells count="18">
    <mergeCell ref="B2:E2"/>
    <mergeCell ref="B3:E3"/>
    <mergeCell ref="B6:E6"/>
    <mergeCell ref="D7:E7"/>
    <mergeCell ref="D9:E9"/>
    <mergeCell ref="P12:T12"/>
    <mergeCell ref="O13:S13"/>
    <mergeCell ref="O14:S14"/>
    <mergeCell ref="O15:S15"/>
    <mergeCell ref="P11:T11"/>
    <mergeCell ref="C29:C34"/>
    <mergeCell ref="C35:C39"/>
    <mergeCell ref="C40:C45"/>
    <mergeCell ref="D8:E8"/>
    <mergeCell ref="C19:C23"/>
    <mergeCell ref="C24:C28"/>
    <mergeCell ref="B13:E13"/>
    <mergeCell ref="D10:E10"/>
  </mergeCells>
  <hyperlinks>
    <hyperlink ref="B15" location="'Assumptions Summary'!A1" display="Assumptions Summary" xr:uid="{B0DAE716-E37E-4CEC-AB28-66BB27D5D300}"/>
    <hyperlink ref="B16" location="Glossary!A1" display="Glossary" xr:uid="{4D642335-1626-4F94-95A0-1DF7FD89CFA7}"/>
    <hyperlink ref="B17" location="References!A1" display="References" xr:uid="{708C378C-7874-4CD6-8DDE-2E9CDBBAFA26}"/>
    <hyperlink ref="B18" location="Scenarios!A1" display="Scenarios" xr:uid="{D4B7BF5D-38F5-43F3-9702-10C7394193BA}"/>
    <hyperlink ref="B19" location="'Oahu DER Growth'!A1" display="Oahu DER Growth" xr:uid="{AF2D396F-C91D-44FB-8B94-C5D96B2FFD73}"/>
    <hyperlink ref="B20" location="'Hawaii Island DER Growth'!A1" display="Hawaii Island DER Growth" xr:uid="{FBBF6E31-EFCA-4D07-85FC-55A5471EAD5E}"/>
    <hyperlink ref="B21" location="'Maui Island DER Growth'!A1" display="Maui Island DER Growth" xr:uid="{D993021F-977C-4F04-9BA7-9C28C68E74CF}"/>
    <hyperlink ref="B22" location="'Lanai DER Growth'!A1" display="Lanai DER Growth" xr:uid="{921A7545-6017-4260-81EB-FE50E6464BC3}"/>
    <hyperlink ref="B23" location="'Molokai DER Growth'!A1" display="Molokai DER Growth" xr:uid="{13391DD1-E81A-41A5-9C0D-D6A7B36A820E}"/>
    <hyperlink ref="B35" location="'Oahu Total DER'!A1" display="O‘ahu Total DER" xr:uid="{1BA80359-BFD9-4392-A93A-5132F879BA16}"/>
    <hyperlink ref="B36" location="'Hawaii Island Total DER'!A1" display="Hawai‘i Island Total DER" xr:uid="{8F3D3EF3-EA94-43E9-B457-AF44DE324B20}"/>
    <hyperlink ref="B37" location="'Maui Total DER'!A1" display="Maui Island Total DER" xr:uid="{FF7E7847-EFCE-45C3-9DB2-11EBC887EA87}"/>
    <hyperlink ref="B38" location="'Lanai Total DER'!A1" display="Lana‘i Total DER" xr:uid="{A0889522-8F88-4480-8AB8-2FD1BEBB0CE8}"/>
    <hyperlink ref="B39" location="'Molokai Total DER'!A1" display="Moloka‘i Total DER" xr:uid="{FFB39587-31A3-4641-A91E-9C420C3C803A}"/>
    <hyperlink ref="B29" location="'Summary HC Results'!A1" display="Summary HC Results" xr:uid="{AB41ED04-7FF8-403A-909D-5CE121953816}"/>
    <hyperlink ref="B30" location="'Oahu HC Results'!A1" display="O‘ahu HC Results" xr:uid="{B9CB3EEF-B187-4169-9A80-40E7538BF104}"/>
    <hyperlink ref="B31" location="'Hawaii Island HC Results'!A1" display="Hawai‘i Island HC Results" xr:uid="{940CF202-7CDF-471F-8C3B-6818899DDCD7}"/>
    <hyperlink ref="B32" location="'Maui Island HC Results'!A1" display="Maui Island HC Results" xr:uid="{AFB655D1-3883-4E77-A515-05E166175A94}"/>
    <hyperlink ref="B33" location="'Lanai HC Results'!A1" display="Lana‘i HC Results" xr:uid="{86CF7F8C-2220-4981-BBEC-675915DCCD34}"/>
    <hyperlink ref="B34" location="'Molokai HC Results'!A1" display="Moloka‘i HC Results" xr:uid="{A8835562-A315-4E8E-AA80-A9D5550BB632}"/>
    <hyperlink ref="B40" location="'Summary GNA'!A1" display="Summary GNA" xr:uid="{F91F02FC-53B3-43BE-80F8-C9FECB1C9D96}"/>
    <hyperlink ref="B41" location="'Oahu GNA'!A1" display="O‘ahu GNA" xr:uid="{7D05F7B7-A9FC-4295-8B4F-A9CD9651D992}"/>
    <hyperlink ref="B42" location="'Hawaii Island GNA'!A1" display="Hawai‘i Island GNA" xr:uid="{1CE1D764-52B2-4670-A8FB-937A456F5635}"/>
    <hyperlink ref="B43" location="'Maui GNA'!A1" display="Maui Island GNA" xr:uid="{E2FF5CB3-498F-43CF-B8AB-C23931DF94F5}"/>
    <hyperlink ref="B44" location="'Lanai GNA'!A1" display="Lana‘i GNA" xr:uid="{68481045-D9BC-4D7F-9EE7-974C7724E44C}"/>
    <hyperlink ref="B45" location="'Molokai GNA'!A1" display="Moloka‘i GNA" xr:uid="{B76091DF-6808-4ED0-86AB-24589ECB9826}"/>
    <hyperlink ref="B25" location="'Hawaii Island Circuit DER Growt'!A1" display="Hawaii Island Circuit DER Growt" xr:uid="{5129B27F-FD9B-4733-8348-82CEDCFCFC15}"/>
    <hyperlink ref="B26" location="'Maui Total DER'!A1" display="Maui Total DER" xr:uid="{1400A8AF-AE22-4DBF-8F1E-ECAAA393052B}"/>
    <hyperlink ref="B27" location="'Lanai Circuit DER Growth'!A1" display="Lanai Circuit DER Growth" xr:uid="{B29E16CD-4716-49ED-9E1F-D968C24BCF66}"/>
    <hyperlink ref="B28" location="'Molokai Circuit DER Growth'!A1" display="Molokai Circuit DER Growth" xr:uid="{9570755D-DB9D-491C-A087-371B24E5DD2C}"/>
    <hyperlink ref="B24" location="'Oahu Circuit DER Growth'!A1" display="Oahu Circuit DER Growth" xr:uid="{9016CF25-06A4-4C5B-8A80-A357A02A6E88}"/>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E61A7-33A8-4D90-BF52-6B2676E870FD}">
  <sheetPr>
    <tabColor rgb="FF002060"/>
  </sheetPr>
  <dimension ref="B1:AR399"/>
  <sheetViews>
    <sheetView workbookViewId="0"/>
  </sheetViews>
  <sheetFormatPr defaultColWidth="8.6640625" defaultRowHeight="14.4" x14ac:dyDescent="0.3"/>
  <cols>
    <col min="1" max="1" width="6.88671875" style="8" customWidth="1"/>
    <col min="2" max="2" width="28.5546875" style="8" customWidth="1"/>
    <col min="3" max="7" width="14.44140625" style="8" customWidth="1"/>
    <col min="8" max="16384" width="8.6640625" style="8"/>
  </cols>
  <sheetData>
    <row r="1" spans="2:44" ht="17.399999999999999" x14ac:dyDescent="0.3">
      <c r="G1" s="27"/>
      <c r="H1" s="27"/>
      <c r="I1" s="27"/>
      <c r="J1" s="27" t="s">
        <v>747</v>
      </c>
      <c r="K1" s="27"/>
    </row>
    <row r="2" spans="2:44" ht="18" thickBot="1" x14ac:dyDescent="0.35">
      <c r="B2" s="45" t="s">
        <v>828</v>
      </c>
      <c r="C2" s="46"/>
      <c r="D2" s="46"/>
      <c r="E2" s="46"/>
      <c r="F2" s="46"/>
      <c r="G2" s="46"/>
    </row>
    <row r="3" spans="2:44" ht="15" customHeight="1" x14ac:dyDescent="0.3">
      <c r="B3" s="141" t="s">
        <v>869</v>
      </c>
      <c r="C3" s="141"/>
      <c r="D3" s="141"/>
      <c r="E3" s="141"/>
      <c r="F3" s="141"/>
      <c r="G3" s="141"/>
      <c r="H3" s="141"/>
      <c r="I3" s="141"/>
      <c r="J3" s="141"/>
      <c r="K3" s="141"/>
    </row>
    <row r="4" spans="2:44" x14ac:dyDescent="0.3">
      <c r="B4" s="141"/>
      <c r="C4" s="141"/>
      <c r="D4" s="141"/>
      <c r="E4" s="141"/>
      <c r="F4" s="141"/>
      <c r="G4" s="141"/>
      <c r="H4" s="141"/>
      <c r="I4" s="141"/>
      <c r="J4" s="141"/>
      <c r="K4" s="141"/>
    </row>
    <row r="5" spans="2:44" x14ac:dyDescent="0.3">
      <c r="B5" s="141"/>
      <c r="C5" s="141"/>
      <c r="D5" s="141"/>
      <c r="E5" s="141"/>
      <c r="F5" s="141"/>
      <c r="G5" s="141"/>
      <c r="H5" s="141"/>
      <c r="I5" s="141"/>
      <c r="J5" s="141"/>
      <c r="K5" s="141"/>
    </row>
    <row r="6" spans="2:44" x14ac:dyDescent="0.3">
      <c r="B6" s="141"/>
      <c r="C6" s="141"/>
      <c r="D6" s="141"/>
      <c r="E6" s="141"/>
      <c r="F6" s="141"/>
      <c r="G6" s="141"/>
      <c r="H6" s="141"/>
      <c r="I6" s="141"/>
      <c r="J6" s="141"/>
      <c r="K6" s="141"/>
    </row>
    <row r="7" spans="2:44" x14ac:dyDescent="0.3">
      <c r="B7" s="141"/>
      <c r="C7" s="141"/>
      <c r="D7" s="141"/>
      <c r="E7" s="141"/>
      <c r="F7" s="141"/>
      <c r="G7" s="141"/>
      <c r="H7" s="141"/>
      <c r="I7" s="141"/>
      <c r="J7" s="141"/>
      <c r="K7" s="141"/>
    </row>
    <row r="8" spans="2:44" x14ac:dyDescent="0.3">
      <c r="B8" s="141"/>
      <c r="C8" s="141"/>
      <c r="D8" s="141"/>
      <c r="E8" s="141"/>
      <c r="F8" s="141"/>
      <c r="G8" s="141"/>
      <c r="H8" s="141"/>
      <c r="I8" s="141"/>
      <c r="J8" s="141"/>
      <c r="K8" s="141"/>
    </row>
    <row r="9" spans="2:44" x14ac:dyDescent="0.3">
      <c r="B9" s="141"/>
      <c r="C9" s="141"/>
      <c r="D9" s="141"/>
      <c r="E9" s="141"/>
      <c r="F9" s="141"/>
      <c r="G9" s="141"/>
      <c r="H9" s="141"/>
      <c r="I9" s="141"/>
      <c r="J9" s="141"/>
      <c r="K9" s="141"/>
    </row>
    <row r="10" spans="2:44" x14ac:dyDescent="0.3">
      <c r="B10" s="141"/>
      <c r="C10" s="141"/>
      <c r="D10" s="141"/>
      <c r="E10" s="141"/>
      <c r="F10" s="141"/>
      <c r="G10" s="141"/>
      <c r="H10" s="141"/>
      <c r="I10" s="141"/>
      <c r="J10" s="141"/>
      <c r="K10" s="141"/>
    </row>
    <row r="11" spans="2:44" x14ac:dyDescent="0.3">
      <c r="B11" s="141"/>
      <c r="C11" s="141"/>
      <c r="D11" s="141"/>
      <c r="E11" s="141"/>
      <c r="F11" s="141"/>
      <c r="G11" s="141"/>
      <c r="H11" s="141"/>
      <c r="I11" s="141"/>
      <c r="J11" s="141"/>
      <c r="K11" s="141"/>
    </row>
    <row r="12" spans="2:44" x14ac:dyDescent="0.3">
      <c r="B12" s="141"/>
      <c r="C12" s="141"/>
      <c r="D12" s="141"/>
      <c r="E12" s="141"/>
      <c r="F12" s="141"/>
      <c r="G12" s="141"/>
      <c r="H12" s="141"/>
      <c r="I12" s="141"/>
      <c r="J12" s="141"/>
      <c r="K12" s="141"/>
    </row>
    <row r="14" spans="2:44" x14ac:dyDescent="0.3">
      <c r="B14" s="74"/>
      <c r="C14" s="147" t="s">
        <v>983</v>
      </c>
      <c r="D14" s="148"/>
      <c r="E14" s="148"/>
      <c r="F14" s="148"/>
      <c r="G14" s="148"/>
    </row>
    <row r="15" spans="2:44" ht="15" thickBot="1" x14ac:dyDescent="0.35">
      <c r="B15" s="75" t="s">
        <v>0</v>
      </c>
      <c r="C15" s="116">
        <v>2021</v>
      </c>
      <c r="D15" s="116">
        <v>2022</v>
      </c>
      <c r="E15" s="116">
        <v>2023</v>
      </c>
      <c r="F15" s="116">
        <v>2024</v>
      </c>
      <c r="G15" s="116">
        <v>2025</v>
      </c>
    </row>
    <row r="16" spans="2:44" s="49" customFormat="1" ht="15" thickBot="1" x14ac:dyDescent="0.35">
      <c r="B16" s="47" t="s">
        <v>1</v>
      </c>
      <c r="C16" s="48">
        <v>127.56100000000001</v>
      </c>
      <c r="D16" s="48">
        <v>219.262</v>
      </c>
      <c r="E16" s="48">
        <v>141.75399999999999</v>
      </c>
      <c r="F16" s="48">
        <v>135.565</v>
      </c>
      <c r="G16" s="48">
        <v>120.34200000000001</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2:7" ht="15" thickBot="1" x14ac:dyDescent="0.35">
      <c r="B17" s="47" t="s">
        <v>2</v>
      </c>
      <c r="C17" s="48">
        <v>197.45099999999999</v>
      </c>
      <c r="D17" s="48">
        <v>450.04199999999997</v>
      </c>
      <c r="E17" s="48">
        <v>240.09299999999999</v>
      </c>
      <c r="F17" s="48">
        <v>192.60300000000001</v>
      </c>
      <c r="G17" s="48">
        <v>203.32499999999999</v>
      </c>
    </row>
    <row r="18" spans="2:7" ht="15" thickBot="1" x14ac:dyDescent="0.35">
      <c r="B18" s="47" t="s">
        <v>240</v>
      </c>
      <c r="C18" s="48">
        <v>235.524</v>
      </c>
      <c r="D18" s="48">
        <v>318.66199999999998</v>
      </c>
      <c r="E18" s="48">
        <v>115.018</v>
      </c>
      <c r="F18" s="48">
        <v>242.05800000000002</v>
      </c>
      <c r="G18" s="48">
        <v>101.937</v>
      </c>
    </row>
    <row r="19" spans="2:7" ht="15" thickBot="1" x14ac:dyDescent="0.35">
      <c r="B19" s="47" t="s">
        <v>241</v>
      </c>
      <c r="C19" s="48">
        <v>0</v>
      </c>
      <c r="D19" s="48">
        <v>0</v>
      </c>
      <c r="E19" s="48">
        <v>0</v>
      </c>
      <c r="F19" s="48">
        <v>0</v>
      </c>
      <c r="G19" s="48">
        <v>0</v>
      </c>
    </row>
    <row r="20" spans="2:7" ht="15" thickBot="1" x14ac:dyDescent="0.35">
      <c r="B20" s="47" t="s">
        <v>242</v>
      </c>
      <c r="C20" s="48">
        <v>293.59500000000003</v>
      </c>
      <c r="D20" s="48">
        <v>434.06</v>
      </c>
      <c r="E20" s="48">
        <v>243.15600000000001</v>
      </c>
      <c r="F20" s="48">
        <v>299.25799999999998</v>
      </c>
      <c r="G20" s="48">
        <v>397.70100000000002</v>
      </c>
    </row>
    <row r="21" spans="2:7" ht="15" thickBot="1" x14ac:dyDescent="0.35">
      <c r="B21" s="47" t="s">
        <v>243</v>
      </c>
      <c r="C21" s="48">
        <v>40.784999999999997</v>
      </c>
      <c r="D21" s="48">
        <v>67.885999999999996</v>
      </c>
      <c r="E21" s="48">
        <v>35.027999999999999</v>
      </c>
      <c r="F21" s="48">
        <v>22.238</v>
      </c>
      <c r="G21" s="48">
        <v>42.986999999999995</v>
      </c>
    </row>
    <row r="22" spans="2:7" ht="15" thickBot="1" x14ac:dyDescent="0.35">
      <c r="B22" s="47" t="s">
        <v>244</v>
      </c>
      <c r="C22" s="48">
        <v>48.551000000000002</v>
      </c>
      <c r="D22" s="48">
        <v>68.03</v>
      </c>
      <c r="E22" s="48">
        <v>128.03299999999999</v>
      </c>
      <c r="F22" s="48">
        <v>112.026</v>
      </c>
      <c r="G22" s="48">
        <v>66.930999999999997</v>
      </c>
    </row>
    <row r="23" spans="2:7" ht="15" thickBot="1" x14ac:dyDescent="0.35">
      <c r="B23" s="47" t="s">
        <v>245</v>
      </c>
      <c r="C23" s="48">
        <v>592.72699999999998</v>
      </c>
      <c r="D23" s="48">
        <v>709.35599999999999</v>
      </c>
      <c r="E23" s="48">
        <v>593.70899999999995</v>
      </c>
      <c r="F23" s="48">
        <v>253.69499999999999</v>
      </c>
      <c r="G23" s="48">
        <v>591.16700000000003</v>
      </c>
    </row>
    <row r="24" spans="2:7" ht="15" thickBot="1" x14ac:dyDescent="0.35">
      <c r="B24" s="47" t="s">
        <v>246</v>
      </c>
      <c r="C24" s="48">
        <v>76.114000000000004</v>
      </c>
      <c r="D24" s="48">
        <v>87.876000000000005</v>
      </c>
      <c r="E24" s="48">
        <v>95.194000000000003</v>
      </c>
      <c r="F24" s="48">
        <v>76.545000000000002</v>
      </c>
      <c r="G24" s="48">
        <v>69.849000000000004</v>
      </c>
    </row>
    <row r="25" spans="2:7" ht="15" thickBot="1" x14ac:dyDescent="0.35">
      <c r="B25" s="47" t="s">
        <v>247</v>
      </c>
      <c r="C25" s="48">
        <v>300</v>
      </c>
      <c r="D25" s="48">
        <v>300</v>
      </c>
      <c r="E25" s="48">
        <v>107.56399999999999</v>
      </c>
      <c r="F25" s="48">
        <v>200</v>
      </c>
      <c r="G25" s="48">
        <v>7.5640000000000001</v>
      </c>
    </row>
    <row r="26" spans="2:7" ht="15" thickBot="1" x14ac:dyDescent="0.35">
      <c r="B26" s="47" t="s">
        <v>248</v>
      </c>
      <c r="C26" s="48">
        <v>100</v>
      </c>
      <c r="D26" s="48">
        <v>0</v>
      </c>
      <c r="E26" s="48">
        <v>0</v>
      </c>
      <c r="F26" s="48">
        <v>0</v>
      </c>
      <c r="G26" s="48">
        <v>0</v>
      </c>
    </row>
    <row r="27" spans="2:7" ht="15" thickBot="1" x14ac:dyDescent="0.35">
      <c r="B27" s="47" t="s">
        <v>249</v>
      </c>
      <c r="C27" s="48">
        <v>100</v>
      </c>
      <c r="D27" s="48">
        <v>0</v>
      </c>
      <c r="E27" s="48">
        <v>0</v>
      </c>
      <c r="F27" s="48">
        <v>0</v>
      </c>
      <c r="G27" s="48">
        <v>0</v>
      </c>
    </row>
    <row r="28" spans="2:7" ht="15" thickBot="1" x14ac:dyDescent="0.35">
      <c r="B28" s="47" t="s">
        <v>250</v>
      </c>
      <c r="C28" s="48">
        <v>0</v>
      </c>
      <c r="D28" s="48">
        <v>100</v>
      </c>
      <c r="E28" s="48">
        <v>100</v>
      </c>
      <c r="F28" s="48">
        <v>0.63700000000000001</v>
      </c>
      <c r="G28" s="48">
        <v>0</v>
      </c>
    </row>
    <row r="29" spans="2:7" ht="15" thickBot="1" x14ac:dyDescent="0.35">
      <c r="B29" s="47" t="s">
        <v>251</v>
      </c>
      <c r="C29" s="48">
        <v>28.693999999999999</v>
      </c>
      <c r="D29" s="48">
        <v>56.460999999999999</v>
      </c>
      <c r="E29" s="48">
        <v>47.978999999999999</v>
      </c>
      <c r="F29" s="48">
        <v>18.792999999999999</v>
      </c>
      <c r="G29" s="48">
        <v>30.533000000000001</v>
      </c>
    </row>
    <row r="30" spans="2:7" ht="15" thickBot="1" x14ac:dyDescent="0.35">
      <c r="B30" s="47" t="s">
        <v>252</v>
      </c>
      <c r="C30" s="48">
        <v>474.85399999999998</v>
      </c>
      <c r="D30" s="48">
        <v>372.12</v>
      </c>
      <c r="E30" s="48">
        <v>397.44900000000001</v>
      </c>
      <c r="F30" s="48">
        <v>320.83199999999999</v>
      </c>
      <c r="G30" s="48">
        <v>268.25299999999999</v>
      </c>
    </row>
    <row r="31" spans="2:7" ht="15" thickBot="1" x14ac:dyDescent="0.35">
      <c r="B31" s="47" t="s">
        <v>253</v>
      </c>
      <c r="C31" s="48">
        <v>282.036</v>
      </c>
      <c r="D31" s="48">
        <v>258.50700000000001</v>
      </c>
      <c r="E31" s="48">
        <v>246.73599999999999</v>
      </c>
      <c r="F31" s="48">
        <v>159.13800000000001</v>
      </c>
      <c r="G31" s="48">
        <v>146.291</v>
      </c>
    </row>
    <row r="32" spans="2:7" ht="15" thickBot="1" x14ac:dyDescent="0.35">
      <c r="B32" s="47" t="s">
        <v>254</v>
      </c>
      <c r="C32" s="48">
        <v>325.27499999999998</v>
      </c>
      <c r="D32" s="48">
        <v>462.70600000000002</v>
      </c>
      <c r="E32" s="48">
        <v>455.94600000000003</v>
      </c>
      <c r="F32" s="48">
        <v>436.83100000000002</v>
      </c>
      <c r="G32" s="48">
        <v>284.59399999999999</v>
      </c>
    </row>
    <row r="33" spans="2:7" ht="15" thickBot="1" x14ac:dyDescent="0.35">
      <c r="B33" s="47" t="s">
        <v>255</v>
      </c>
      <c r="C33" s="48">
        <v>200</v>
      </c>
      <c r="D33" s="48">
        <v>0</v>
      </c>
      <c r="E33" s="48">
        <v>0</v>
      </c>
      <c r="F33" s="48">
        <v>100</v>
      </c>
      <c r="G33" s="48">
        <v>100</v>
      </c>
    </row>
    <row r="34" spans="2:7" ht="15" thickBot="1" x14ac:dyDescent="0.35">
      <c r="B34" s="47" t="s">
        <v>256</v>
      </c>
      <c r="C34" s="48">
        <v>200</v>
      </c>
      <c r="D34" s="48">
        <v>0</v>
      </c>
      <c r="E34" s="48">
        <v>0</v>
      </c>
      <c r="F34" s="48">
        <v>105.956</v>
      </c>
      <c r="G34" s="48">
        <v>0</v>
      </c>
    </row>
    <row r="35" spans="2:7" ht="15" thickBot="1" x14ac:dyDescent="0.35">
      <c r="B35" s="47" t="s">
        <v>257</v>
      </c>
      <c r="C35" s="48">
        <v>514.03800000000001</v>
      </c>
      <c r="D35" s="48">
        <v>414.46100000000001</v>
      </c>
      <c r="E35" s="48">
        <v>101.90600000000001</v>
      </c>
      <c r="F35" s="48">
        <v>101.90600000000001</v>
      </c>
      <c r="G35" s="48">
        <v>123.786</v>
      </c>
    </row>
    <row r="36" spans="2:7" ht="15" thickBot="1" x14ac:dyDescent="0.35">
      <c r="B36" s="47" t="s">
        <v>258</v>
      </c>
      <c r="C36" s="48">
        <v>0</v>
      </c>
      <c r="D36" s="48">
        <v>0</v>
      </c>
      <c r="E36" s="48">
        <v>0</v>
      </c>
      <c r="F36" s="48">
        <v>100</v>
      </c>
      <c r="G36" s="48">
        <v>0</v>
      </c>
    </row>
    <row r="37" spans="2:7" ht="15" thickBot="1" x14ac:dyDescent="0.35">
      <c r="B37" s="47" t="s">
        <v>259</v>
      </c>
      <c r="C37" s="48">
        <v>132.76599999999999</v>
      </c>
      <c r="D37" s="48">
        <v>468.798</v>
      </c>
      <c r="E37" s="48">
        <v>33.744</v>
      </c>
      <c r="F37" s="48">
        <v>32.338000000000001</v>
      </c>
      <c r="G37" s="48">
        <v>226.714</v>
      </c>
    </row>
    <row r="38" spans="2:7" ht="15" thickBot="1" x14ac:dyDescent="0.35">
      <c r="B38" s="47" t="s">
        <v>260</v>
      </c>
      <c r="C38" s="48">
        <v>405.017</v>
      </c>
      <c r="D38" s="48">
        <v>236.52199999999999</v>
      </c>
      <c r="E38" s="48">
        <v>109.316</v>
      </c>
      <c r="F38" s="48">
        <v>93.296999999999997</v>
      </c>
      <c r="G38" s="48">
        <v>206.06799999999998</v>
      </c>
    </row>
    <row r="39" spans="2:7" ht="15" thickBot="1" x14ac:dyDescent="0.35">
      <c r="B39" s="47" t="s">
        <v>261</v>
      </c>
      <c r="C39" s="48">
        <v>80.173000000000002</v>
      </c>
      <c r="D39" s="48">
        <v>93.867000000000004</v>
      </c>
      <c r="E39" s="48">
        <v>86.781999999999996</v>
      </c>
      <c r="F39" s="48">
        <v>34.67</v>
      </c>
      <c r="G39" s="48">
        <v>50.093000000000004</v>
      </c>
    </row>
    <row r="40" spans="2:7" ht="15" thickBot="1" x14ac:dyDescent="0.35">
      <c r="B40" s="47" t="s">
        <v>262</v>
      </c>
      <c r="C40" s="48">
        <v>434.39100000000002</v>
      </c>
      <c r="D40" s="48">
        <v>424.28899999999999</v>
      </c>
      <c r="E40" s="48">
        <v>446.59</v>
      </c>
      <c r="F40" s="48">
        <v>347.928</v>
      </c>
      <c r="G40" s="48">
        <v>247.42500000000001</v>
      </c>
    </row>
    <row r="41" spans="2:7" ht="15" thickBot="1" x14ac:dyDescent="0.35">
      <c r="B41" s="47" t="s">
        <v>263</v>
      </c>
      <c r="C41" s="48">
        <v>22.491</v>
      </c>
      <c r="D41" s="48">
        <v>22.286000000000001</v>
      </c>
      <c r="E41" s="48">
        <v>25.216000000000001</v>
      </c>
      <c r="F41" s="48">
        <v>10.688000000000001</v>
      </c>
      <c r="G41" s="48">
        <v>8.0440000000000005</v>
      </c>
    </row>
    <row r="42" spans="2:7" ht="15" thickBot="1" x14ac:dyDescent="0.35">
      <c r="B42" s="47" t="s">
        <v>264</v>
      </c>
      <c r="C42" s="48">
        <v>40.465000000000003</v>
      </c>
      <c r="D42" s="48">
        <v>15.225</v>
      </c>
      <c r="E42" s="48">
        <v>26.155999999999999</v>
      </c>
      <c r="F42" s="48">
        <v>10.035</v>
      </c>
      <c r="G42" s="48">
        <v>25.529</v>
      </c>
    </row>
    <row r="43" spans="2:7" ht="15" thickBot="1" x14ac:dyDescent="0.35">
      <c r="B43" s="47" t="s">
        <v>265</v>
      </c>
      <c r="C43" s="48">
        <v>151.36599999999999</v>
      </c>
      <c r="D43" s="48">
        <v>265.83600000000001</v>
      </c>
      <c r="E43" s="48">
        <v>150.69299999999998</v>
      </c>
      <c r="F43" s="48">
        <v>129.27199999999999</v>
      </c>
      <c r="G43" s="48">
        <v>236.17599999999999</v>
      </c>
    </row>
    <row r="44" spans="2:7" ht="15" thickBot="1" x14ac:dyDescent="0.35">
      <c r="B44" s="47" t="s">
        <v>266</v>
      </c>
      <c r="C44" s="48">
        <v>301.74900000000002</v>
      </c>
      <c r="D44" s="48">
        <v>264.66699999999997</v>
      </c>
      <c r="E44" s="48">
        <v>285.50599999999997</v>
      </c>
      <c r="F44" s="48">
        <v>197.61799999999999</v>
      </c>
      <c r="G44" s="48">
        <v>170.95599999999999</v>
      </c>
    </row>
    <row r="45" spans="2:7" ht="15" thickBot="1" x14ac:dyDescent="0.35">
      <c r="B45" s="47" t="s">
        <v>267</v>
      </c>
      <c r="C45" s="48">
        <v>277.00400000000002</v>
      </c>
      <c r="D45" s="48">
        <v>234.298</v>
      </c>
      <c r="E45" s="48">
        <v>204.69</v>
      </c>
      <c r="F45" s="48">
        <v>121.691</v>
      </c>
      <c r="G45" s="48">
        <v>232.42099999999999</v>
      </c>
    </row>
    <row r="46" spans="2:7" ht="15" thickBot="1" x14ac:dyDescent="0.35">
      <c r="B46" s="47" t="s">
        <v>268</v>
      </c>
      <c r="C46" s="48">
        <v>999.63400000000001</v>
      </c>
      <c r="D46" s="48">
        <v>322.68</v>
      </c>
      <c r="E46" s="48">
        <v>0</v>
      </c>
      <c r="F46" s="48">
        <v>0</v>
      </c>
      <c r="G46" s="48">
        <v>100</v>
      </c>
    </row>
    <row r="47" spans="2:7" ht="15" thickBot="1" x14ac:dyDescent="0.35">
      <c r="B47" s="47" t="s">
        <v>269</v>
      </c>
      <c r="C47" s="48">
        <v>98.518000000000001</v>
      </c>
      <c r="D47" s="48">
        <v>183.91499999999999</v>
      </c>
      <c r="E47" s="48">
        <v>133.25799999999998</v>
      </c>
      <c r="F47" s="48">
        <v>116.209</v>
      </c>
      <c r="G47" s="48">
        <v>82.313000000000002</v>
      </c>
    </row>
    <row r="48" spans="2:7" ht="15" thickBot="1" x14ac:dyDescent="0.35">
      <c r="B48" s="47" t="s">
        <v>270</v>
      </c>
      <c r="C48" s="48">
        <v>0</v>
      </c>
      <c r="D48" s="48">
        <v>100</v>
      </c>
      <c r="E48" s="48">
        <v>0</v>
      </c>
      <c r="F48" s="48">
        <v>0</v>
      </c>
      <c r="G48" s="48">
        <v>0</v>
      </c>
    </row>
    <row r="49" spans="2:7" ht="15" thickBot="1" x14ac:dyDescent="0.35">
      <c r="B49" s="47" t="s">
        <v>271</v>
      </c>
      <c r="C49" s="48">
        <v>0</v>
      </c>
      <c r="D49" s="48">
        <v>0</v>
      </c>
      <c r="E49" s="48">
        <v>0</v>
      </c>
      <c r="F49" s="48">
        <v>200</v>
      </c>
      <c r="G49" s="48">
        <v>0</v>
      </c>
    </row>
    <row r="50" spans="2:7" ht="15" thickBot="1" x14ac:dyDescent="0.35">
      <c r="B50" s="47" t="s">
        <v>272</v>
      </c>
      <c r="C50" s="48">
        <v>4074.5949999999998</v>
      </c>
      <c r="D50" s="48">
        <v>1000</v>
      </c>
      <c r="E50" s="48">
        <v>300</v>
      </c>
      <c r="F50" s="48">
        <v>301.39800000000002</v>
      </c>
      <c r="G50" s="48">
        <v>101.398</v>
      </c>
    </row>
    <row r="51" spans="2:7" ht="15" thickBot="1" x14ac:dyDescent="0.35">
      <c r="B51" s="47" t="s">
        <v>273</v>
      </c>
      <c r="C51" s="48">
        <v>258.85399999999998</v>
      </c>
      <c r="D51" s="48">
        <v>402.423</v>
      </c>
      <c r="E51" s="48">
        <v>165.547</v>
      </c>
      <c r="F51" s="48">
        <v>140.11099999999999</v>
      </c>
      <c r="G51" s="48">
        <v>136.614</v>
      </c>
    </row>
    <row r="52" spans="2:7" ht="15" thickBot="1" x14ac:dyDescent="0.35">
      <c r="B52" s="47" t="s">
        <v>274</v>
      </c>
      <c r="C52" s="48">
        <v>0</v>
      </c>
      <c r="D52" s="48">
        <v>0</v>
      </c>
      <c r="E52" s="48">
        <v>0</v>
      </c>
      <c r="F52" s="48">
        <v>0</v>
      </c>
      <c r="G52" s="48">
        <v>0</v>
      </c>
    </row>
    <row r="53" spans="2:7" ht="15" thickBot="1" x14ac:dyDescent="0.35">
      <c r="B53" s="47" t="s">
        <v>275</v>
      </c>
      <c r="C53" s="48">
        <v>369.57299999999998</v>
      </c>
      <c r="D53" s="48">
        <v>184.89999999999998</v>
      </c>
      <c r="E53" s="48">
        <v>269.24299999999999</v>
      </c>
      <c r="F53" s="48">
        <v>147.18200000000002</v>
      </c>
      <c r="G53" s="48">
        <v>153.01500000000001</v>
      </c>
    </row>
    <row r="54" spans="2:7" ht="15" thickBot="1" x14ac:dyDescent="0.35">
      <c r="B54" s="47" t="s">
        <v>276</v>
      </c>
      <c r="C54" s="48">
        <v>0</v>
      </c>
      <c r="D54" s="48">
        <v>100</v>
      </c>
      <c r="E54" s="48">
        <v>0</v>
      </c>
      <c r="F54" s="48">
        <v>0</v>
      </c>
      <c r="G54" s="48">
        <v>0</v>
      </c>
    </row>
    <row r="55" spans="2:7" ht="15" thickBot="1" x14ac:dyDescent="0.35">
      <c r="B55" s="47" t="s">
        <v>277</v>
      </c>
      <c r="C55" s="48">
        <v>83.57</v>
      </c>
      <c r="D55" s="48">
        <v>214.76900000000001</v>
      </c>
      <c r="E55" s="48">
        <v>106.994</v>
      </c>
      <c r="F55" s="48">
        <v>61.262999999999998</v>
      </c>
      <c r="G55" s="48">
        <v>55.417999999999999</v>
      </c>
    </row>
    <row r="56" spans="2:7" ht="15" thickBot="1" x14ac:dyDescent="0.35">
      <c r="B56" s="47" t="s">
        <v>278</v>
      </c>
      <c r="C56" s="48">
        <v>100.64699999999999</v>
      </c>
      <c r="D56" s="48">
        <v>73.806000000000012</v>
      </c>
      <c r="E56" s="48">
        <v>65.378</v>
      </c>
      <c r="F56" s="48">
        <v>70.995999999999995</v>
      </c>
      <c r="G56" s="48">
        <v>75.817999999999998</v>
      </c>
    </row>
    <row r="57" spans="2:7" ht="15" thickBot="1" x14ac:dyDescent="0.35">
      <c r="B57" s="47" t="s">
        <v>279</v>
      </c>
      <c r="C57" s="48">
        <v>100</v>
      </c>
      <c r="D57" s="48">
        <v>100</v>
      </c>
      <c r="E57" s="48">
        <v>0</v>
      </c>
      <c r="F57" s="48">
        <v>0</v>
      </c>
      <c r="G57" s="48">
        <v>0</v>
      </c>
    </row>
    <row r="58" spans="2:7" ht="15" thickBot="1" x14ac:dyDescent="0.35">
      <c r="B58" s="47" t="s">
        <v>280</v>
      </c>
      <c r="C58" s="48">
        <v>198.01300000000001</v>
      </c>
      <c r="D58" s="48">
        <v>238.607</v>
      </c>
      <c r="E58" s="48">
        <v>226.35199999999998</v>
      </c>
      <c r="F58" s="48">
        <v>141.233</v>
      </c>
      <c r="G58" s="48">
        <v>129.245</v>
      </c>
    </row>
    <row r="59" spans="2:7" ht="15" thickBot="1" x14ac:dyDescent="0.35">
      <c r="B59" s="47" t="s">
        <v>281</v>
      </c>
      <c r="C59" s="48">
        <v>356.17899999999997</v>
      </c>
      <c r="D59" s="48">
        <v>983.678</v>
      </c>
      <c r="E59" s="48">
        <v>524.51299999999992</v>
      </c>
      <c r="F59" s="48">
        <v>59.767000000000003</v>
      </c>
      <c r="G59" s="48">
        <v>494.56299999999999</v>
      </c>
    </row>
    <row r="60" spans="2:7" ht="15" thickBot="1" x14ac:dyDescent="0.35">
      <c r="B60" s="47" t="s">
        <v>282</v>
      </c>
      <c r="C60" s="48">
        <v>4.3860000000000001</v>
      </c>
      <c r="D60" s="48">
        <v>251.393</v>
      </c>
      <c r="E60" s="48">
        <v>6.7140000000000004</v>
      </c>
      <c r="F60" s="48">
        <v>0</v>
      </c>
      <c r="G60" s="48">
        <v>2.3279999999999998</v>
      </c>
    </row>
    <row r="61" spans="2:7" ht="15" thickBot="1" x14ac:dyDescent="0.35">
      <c r="B61" s="47" t="s">
        <v>283</v>
      </c>
      <c r="C61" s="48">
        <v>52.329000000000001</v>
      </c>
      <c r="D61" s="48">
        <v>100.64100000000001</v>
      </c>
      <c r="E61" s="48">
        <v>64.962000000000003</v>
      </c>
      <c r="F61" s="48">
        <v>49.642000000000003</v>
      </c>
      <c r="G61" s="48">
        <v>58.058999999999997</v>
      </c>
    </row>
    <row r="62" spans="2:7" ht="15" thickBot="1" x14ac:dyDescent="0.35">
      <c r="B62" s="47" t="s">
        <v>284</v>
      </c>
      <c r="C62" s="48">
        <v>28.603999999999999</v>
      </c>
      <c r="D62" s="48">
        <v>147.499</v>
      </c>
      <c r="E62" s="48">
        <v>54.758000000000003</v>
      </c>
      <c r="F62" s="48">
        <v>38.201000000000001</v>
      </c>
      <c r="G62" s="48">
        <v>133.87200000000001</v>
      </c>
    </row>
    <row r="63" spans="2:7" ht="15" thickBot="1" x14ac:dyDescent="0.35">
      <c r="B63" s="47" t="s">
        <v>285</v>
      </c>
      <c r="C63" s="48">
        <v>0</v>
      </c>
      <c r="D63" s="48">
        <v>0</v>
      </c>
      <c r="E63" s="48">
        <v>0</v>
      </c>
      <c r="F63" s="48">
        <v>0</v>
      </c>
      <c r="G63" s="48">
        <v>0</v>
      </c>
    </row>
    <row r="64" spans="2:7" ht="15" thickBot="1" x14ac:dyDescent="0.35">
      <c r="B64" s="47" t="s">
        <v>286</v>
      </c>
      <c r="C64" s="48">
        <v>315.56099999999998</v>
      </c>
      <c r="D64" s="48">
        <v>436.18299999999999</v>
      </c>
      <c r="E64" s="48">
        <v>221.61</v>
      </c>
      <c r="F64" s="48">
        <v>265.99700000000001</v>
      </c>
      <c r="G64" s="48">
        <v>216.90800000000002</v>
      </c>
    </row>
    <row r="65" spans="2:7" ht="15" thickBot="1" x14ac:dyDescent="0.35">
      <c r="B65" s="47" t="s">
        <v>287</v>
      </c>
      <c r="C65" s="48">
        <v>675.72</v>
      </c>
      <c r="D65" s="48">
        <v>815.02800000000002</v>
      </c>
      <c r="E65" s="48">
        <v>744.11799999999994</v>
      </c>
      <c r="F65" s="48">
        <v>462.471</v>
      </c>
      <c r="G65" s="48">
        <v>402.44</v>
      </c>
    </row>
    <row r="66" spans="2:7" ht="15" thickBot="1" x14ac:dyDescent="0.35">
      <c r="B66" s="47" t="s">
        <v>288</v>
      </c>
      <c r="C66" s="48">
        <v>451.57799999999997</v>
      </c>
      <c r="D66" s="48">
        <v>542.55399999999997</v>
      </c>
      <c r="E66" s="48">
        <v>401.30200000000002</v>
      </c>
      <c r="F66" s="48">
        <v>349.20699999999999</v>
      </c>
      <c r="G66" s="48">
        <v>346.34800000000001</v>
      </c>
    </row>
    <row r="67" spans="2:7" ht="15" thickBot="1" x14ac:dyDescent="0.35">
      <c r="B67" s="47" t="s">
        <v>289</v>
      </c>
      <c r="C67" s="48">
        <v>355.55799999999999</v>
      </c>
      <c r="D67" s="48">
        <v>838.1</v>
      </c>
      <c r="E67" s="48">
        <v>610.52499999999998</v>
      </c>
      <c r="F67" s="48">
        <v>347.149</v>
      </c>
      <c r="G67" s="48">
        <v>229.07300000000001</v>
      </c>
    </row>
    <row r="68" spans="2:7" ht="15" thickBot="1" x14ac:dyDescent="0.35">
      <c r="B68" s="47" t="s">
        <v>290</v>
      </c>
      <c r="C68" s="48">
        <v>572.29600000000005</v>
      </c>
      <c r="D68" s="48">
        <v>1038.8310000000001</v>
      </c>
      <c r="E68" s="48">
        <v>1027.7260000000001</v>
      </c>
      <c r="F68" s="48">
        <v>671.41800000000001</v>
      </c>
      <c r="G68" s="48">
        <v>504.959</v>
      </c>
    </row>
    <row r="69" spans="2:7" ht="15" thickBot="1" x14ac:dyDescent="0.35">
      <c r="B69" s="47" t="s">
        <v>291</v>
      </c>
      <c r="C69" s="48">
        <v>692.20500000000004</v>
      </c>
      <c r="D69" s="48">
        <v>584.98699999999997</v>
      </c>
      <c r="E69" s="48">
        <v>438.06500000000005</v>
      </c>
      <c r="F69" s="48">
        <v>344.61900000000003</v>
      </c>
      <c r="G69" s="48">
        <v>321.67399999999998</v>
      </c>
    </row>
    <row r="70" spans="2:7" ht="15" thickBot="1" x14ac:dyDescent="0.35">
      <c r="B70" s="47" t="s">
        <v>292</v>
      </c>
      <c r="C70" s="48">
        <v>652.05700000000002</v>
      </c>
      <c r="D70" s="48">
        <v>1515</v>
      </c>
      <c r="E70" s="48">
        <v>1344.548</v>
      </c>
      <c r="F70" s="48">
        <v>513.41999999999996</v>
      </c>
      <c r="G70" s="48">
        <v>523.47399999999993</v>
      </c>
    </row>
    <row r="71" spans="2:7" ht="15" thickBot="1" x14ac:dyDescent="0.35">
      <c r="B71" s="47" t="s">
        <v>293</v>
      </c>
      <c r="C71" s="48">
        <v>174.114</v>
      </c>
      <c r="D71" s="48">
        <v>130.023</v>
      </c>
      <c r="E71" s="48">
        <v>269.94900000000001</v>
      </c>
      <c r="F71" s="48">
        <v>53.222999999999999</v>
      </c>
      <c r="G71" s="48">
        <v>171.84300000000002</v>
      </c>
    </row>
    <row r="72" spans="2:7" ht="15" thickBot="1" x14ac:dyDescent="0.35">
      <c r="B72" s="47" t="s">
        <v>294</v>
      </c>
      <c r="C72" s="48">
        <v>11.61</v>
      </c>
      <c r="D72" s="48">
        <v>16.684999999999999</v>
      </c>
      <c r="E72" s="48">
        <v>13.37</v>
      </c>
      <c r="F72" s="48">
        <v>106.58199999999999</v>
      </c>
      <c r="G72" s="48">
        <v>11.706</v>
      </c>
    </row>
    <row r="73" spans="2:7" ht="15" thickBot="1" x14ac:dyDescent="0.35">
      <c r="B73" s="47" t="s">
        <v>295</v>
      </c>
      <c r="C73" s="48">
        <v>200</v>
      </c>
      <c r="D73" s="48">
        <v>100</v>
      </c>
      <c r="E73" s="48">
        <v>0</v>
      </c>
      <c r="F73" s="48">
        <v>0</v>
      </c>
      <c r="G73" s="48">
        <v>0</v>
      </c>
    </row>
    <row r="74" spans="2:7" ht="15" thickBot="1" x14ac:dyDescent="0.35">
      <c r="B74" s="47" t="s">
        <v>296</v>
      </c>
      <c r="C74" s="48">
        <v>17.143999999999998</v>
      </c>
      <c r="D74" s="48">
        <v>137.809</v>
      </c>
      <c r="E74" s="48">
        <v>28.315000000000001</v>
      </c>
      <c r="F74" s="48">
        <v>11.577</v>
      </c>
      <c r="G74" s="48">
        <v>21.452000000000002</v>
      </c>
    </row>
    <row r="75" spans="2:7" ht="15" thickBot="1" x14ac:dyDescent="0.35">
      <c r="B75" s="47" t="s">
        <v>297</v>
      </c>
      <c r="C75" s="48">
        <v>14.266</v>
      </c>
      <c r="D75" s="48">
        <v>40.22</v>
      </c>
      <c r="E75" s="48">
        <v>112.11199999999999</v>
      </c>
      <c r="F75" s="48">
        <v>6.8419999999999996</v>
      </c>
      <c r="G75" s="48">
        <v>3.73</v>
      </c>
    </row>
    <row r="76" spans="2:7" ht="15" thickBot="1" x14ac:dyDescent="0.35">
      <c r="B76" s="47" t="s">
        <v>298</v>
      </c>
      <c r="C76" s="48">
        <v>123.63</v>
      </c>
      <c r="D76" s="48">
        <v>274.99</v>
      </c>
      <c r="E76" s="48">
        <v>217.29900000000001</v>
      </c>
      <c r="F76" s="48">
        <v>68.138000000000005</v>
      </c>
      <c r="G76" s="48">
        <v>83.962999999999994</v>
      </c>
    </row>
    <row r="77" spans="2:7" ht="15" thickBot="1" x14ac:dyDescent="0.35">
      <c r="B77" s="47" t="s">
        <v>299</v>
      </c>
      <c r="C77" s="48">
        <v>378.101</v>
      </c>
      <c r="D77" s="48">
        <v>720.30399999999997</v>
      </c>
      <c r="E77" s="48">
        <v>591.21100000000001</v>
      </c>
      <c r="F77" s="48">
        <v>489.45299999999997</v>
      </c>
      <c r="G77" s="48">
        <v>326.10399999999998</v>
      </c>
    </row>
    <row r="78" spans="2:7" ht="15" thickBot="1" x14ac:dyDescent="0.35">
      <c r="B78" s="47" t="s">
        <v>300</v>
      </c>
      <c r="C78" s="48">
        <v>773.93</v>
      </c>
      <c r="D78" s="48">
        <v>756.68100000000004</v>
      </c>
      <c r="E78" s="48">
        <v>699.56100000000004</v>
      </c>
      <c r="F78" s="48">
        <v>494.25599999999997</v>
      </c>
      <c r="G78" s="48">
        <v>440.87400000000002</v>
      </c>
    </row>
    <row r="79" spans="2:7" ht="15" thickBot="1" x14ac:dyDescent="0.35">
      <c r="B79" s="47" t="s">
        <v>301</v>
      </c>
      <c r="C79" s="48">
        <v>470.29700000000003</v>
      </c>
      <c r="D79" s="48">
        <v>901.84500000000003</v>
      </c>
      <c r="E79" s="48">
        <v>483.06299999999999</v>
      </c>
      <c r="F79" s="48">
        <v>571.14400000000001</v>
      </c>
      <c r="G79" s="48">
        <v>481.36099999999999</v>
      </c>
    </row>
    <row r="80" spans="2:7" ht="15" thickBot="1" x14ac:dyDescent="0.35">
      <c r="B80" s="47" t="s">
        <v>302</v>
      </c>
      <c r="C80" s="48">
        <v>360.39100000000002</v>
      </c>
      <c r="D80" s="48">
        <v>432.71800000000002</v>
      </c>
      <c r="E80" s="48">
        <v>352.98099999999999</v>
      </c>
      <c r="F80" s="48">
        <v>268.02700000000004</v>
      </c>
      <c r="G80" s="48">
        <v>235.959</v>
      </c>
    </row>
    <row r="81" spans="2:7" ht="15" thickBot="1" x14ac:dyDescent="0.35">
      <c r="B81" s="47" t="s">
        <v>303</v>
      </c>
      <c r="C81" s="48">
        <v>136.94999999999999</v>
      </c>
      <c r="D81" s="48">
        <v>571.875</v>
      </c>
      <c r="E81" s="48">
        <v>273.78800000000001</v>
      </c>
      <c r="F81" s="48">
        <v>263.161</v>
      </c>
      <c r="G81" s="48">
        <v>163.31100000000001</v>
      </c>
    </row>
    <row r="82" spans="2:7" ht="15" thickBot="1" x14ac:dyDescent="0.35">
      <c r="B82" s="47" t="s">
        <v>304</v>
      </c>
      <c r="C82" s="48">
        <v>575.66200000000003</v>
      </c>
      <c r="D82" s="48">
        <v>254.072</v>
      </c>
      <c r="E82" s="48">
        <v>106.06100000000001</v>
      </c>
      <c r="F82" s="48">
        <v>98.41</v>
      </c>
      <c r="G82" s="48">
        <v>90.387</v>
      </c>
    </row>
    <row r="83" spans="2:7" ht="15" thickBot="1" x14ac:dyDescent="0.35">
      <c r="B83" s="47" t="s">
        <v>305</v>
      </c>
      <c r="C83" s="48">
        <v>219.53399999999999</v>
      </c>
      <c r="D83" s="48">
        <v>300.04599999999999</v>
      </c>
      <c r="E83" s="48">
        <v>171.43199999999999</v>
      </c>
      <c r="F83" s="48">
        <v>139.53100000000001</v>
      </c>
      <c r="G83" s="48">
        <v>96.826999999999998</v>
      </c>
    </row>
    <row r="84" spans="2:7" ht="15" thickBot="1" x14ac:dyDescent="0.35">
      <c r="B84" s="47" t="s">
        <v>306</v>
      </c>
      <c r="C84" s="48">
        <v>495.8</v>
      </c>
      <c r="D84" s="48">
        <v>500.95</v>
      </c>
      <c r="E84" s="48">
        <v>329.03899999999999</v>
      </c>
      <c r="F84" s="48">
        <v>207.059</v>
      </c>
      <c r="G84" s="48">
        <v>187.471</v>
      </c>
    </row>
    <row r="85" spans="2:7" ht="15" thickBot="1" x14ac:dyDescent="0.35">
      <c r="B85" s="47" t="s">
        <v>307</v>
      </c>
      <c r="C85" s="48">
        <v>198.91800000000001</v>
      </c>
      <c r="D85" s="48">
        <v>123.88200000000001</v>
      </c>
      <c r="E85" s="48">
        <v>218.48699999999999</v>
      </c>
      <c r="F85" s="48">
        <v>90.938000000000002</v>
      </c>
      <c r="G85" s="48">
        <v>69.186999999999998</v>
      </c>
    </row>
    <row r="86" spans="2:7" ht="15" thickBot="1" x14ac:dyDescent="0.35">
      <c r="B86" s="47" t="s">
        <v>308</v>
      </c>
      <c r="C86" s="48">
        <v>225.88400000000001</v>
      </c>
      <c r="D86" s="48">
        <v>477.38900000000001</v>
      </c>
      <c r="E86" s="48">
        <v>168.619</v>
      </c>
      <c r="F86" s="48">
        <v>309.42500000000001</v>
      </c>
      <c r="G86" s="48">
        <v>209.53100000000001</v>
      </c>
    </row>
    <row r="87" spans="2:7" ht="15" thickBot="1" x14ac:dyDescent="0.35">
      <c r="B87" s="47" t="s">
        <v>309</v>
      </c>
      <c r="C87" s="48">
        <v>297.99599999999998</v>
      </c>
      <c r="D87" s="48">
        <v>359.23199999999997</v>
      </c>
      <c r="E87" s="48">
        <v>271.73</v>
      </c>
      <c r="F87" s="48">
        <v>250.45099999999999</v>
      </c>
      <c r="G87" s="48">
        <v>196.96299999999999</v>
      </c>
    </row>
    <row r="88" spans="2:7" ht="15" thickBot="1" x14ac:dyDescent="0.35">
      <c r="B88" s="47" t="s">
        <v>310</v>
      </c>
      <c r="C88" s="48">
        <v>0</v>
      </c>
      <c r="D88" s="48">
        <v>0</v>
      </c>
      <c r="E88" s="48">
        <v>0</v>
      </c>
      <c r="F88" s="48">
        <v>0</v>
      </c>
      <c r="G88" s="48">
        <v>0</v>
      </c>
    </row>
    <row r="89" spans="2:7" ht="15" thickBot="1" x14ac:dyDescent="0.35">
      <c r="B89" s="47" t="s">
        <v>311</v>
      </c>
      <c r="C89" s="48">
        <v>0</v>
      </c>
      <c r="D89" s="48">
        <v>0</v>
      </c>
      <c r="E89" s="48">
        <v>0</v>
      </c>
      <c r="F89" s="48">
        <v>0</v>
      </c>
      <c r="G89" s="48">
        <v>0</v>
      </c>
    </row>
    <row r="90" spans="2:7" ht="15" thickBot="1" x14ac:dyDescent="0.35">
      <c r="B90" s="47" t="s">
        <v>312</v>
      </c>
      <c r="C90" s="48">
        <v>5008.8</v>
      </c>
      <c r="D90" s="48">
        <v>217.43700000000001</v>
      </c>
      <c r="E90" s="48">
        <v>164.36199999999999</v>
      </c>
      <c r="F90" s="48">
        <v>111.798</v>
      </c>
      <c r="G90" s="48">
        <v>105.571</v>
      </c>
    </row>
    <row r="91" spans="2:7" ht="15" thickBot="1" x14ac:dyDescent="0.35">
      <c r="B91" s="47" t="s">
        <v>313</v>
      </c>
      <c r="C91" s="48">
        <v>666</v>
      </c>
      <c r="D91" s="48">
        <v>300</v>
      </c>
      <c r="E91" s="48">
        <v>100</v>
      </c>
      <c r="F91" s="48">
        <v>0</v>
      </c>
      <c r="G91" s="48">
        <v>114.31</v>
      </c>
    </row>
    <row r="92" spans="2:7" ht="15" thickBot="1" x14ac:dyDescent="0.35">
      <c r="B92" s="47" t="s">
        <v>314</v>
      </c>
      <c r="C92" s="48">
        <v>0</v>
      </c>
      <c r="D92" s="48">
        <v>103.15600000000001</v>
      </c>
      <c r="E92" s="48">
        <v>2.1040000000000001</v>
      </c>
      <c r="F92" s="48">
        <v>1.052</v>
      </c>
      <c r="G92" s="48">
        <v>100</v>
      </c>
    </row>
    <row r="93" spans="2:7" ht="15" thickBot="1" x14ac:dyDescent="0.35">
      <c r="B93" s="47" t="s">
        <v>315</v>
      </c>
      <c r="C93" s="48">
        <v>73.863</v>
      </c>
      <c r="D93" s="48">
        <v>146.49700000000001</v>
      </c>
      <c r="E93" s="48">
        <v>131.816</v>
      </c>
      <c r="F93" s="48">
        <v>66.048000000000002</v>
      </c>
      <c r="G93" s="48">
        <v>42.295000000000002</v>
      </c>
    </row>
    <row r="94" spans="2:7" ht="15" thickBot="1" x14ac:dyDescent="0.35">
      <c r="B94" s="47" t="s">
        <v>316</v>
      </c>
      <c r="C94" s="48">
        <v>382.74799999999999</v>
      </c>
      <c r="D94" s="48">
        <v>505.93</v>
      </c>
      <c r="E94" s="48">
        <v>305.01799999999997</v>
      </c>
      <c r="F94" s="48">
        <v>239.23</v>
      </c>
      <c r="G94" s="48">
        <v>291.35399999999998</v>
      </c>
    </row>
    <row r="95" spans="2:7" ht="15" thickBot="1" x14ac:dyDescent="0.35">
      <c r="B95" s="47" t="s">
        <v>317</v>
      </c>
      <c r="C95" s="48">
        <v>63.764000000000003</v>
      </c>
      <c r="D95" s="48">
        <v>94.07</v>
      </c>
      <c r="E95" s="48">
        <v>81.828000000000003</v>
      </c>
      <c r="F95" s="48">
        <v>57.902000000000001</v>
      </c>
      <c r="G95" s="48">
        <v>73.328000000000003</v>
      </c>
    </row>
    <row r="96" spans="2:7" ht="15" thickBot="1" x14ac:dyDescent="0.35">
      <c r="B96" s="47" t="s">
        <v>318</v>
      </c>
      <c r="C96" s="48">
        <v>624.37099999999998</v>
      </c>
      <c r="D96" s="48">
        <v>208.30799999999999</v>
      </c>
      <c r="E96" s="48">
        <v>172.43100000000001</v>
      </c>
      <c r="F96" s="48">
        <v>157.078</v>
      </c>
      <c r="G96" s="48">
        <v>118.889</v>
      </c>
    </row>
    <row r="97" spans="2:7" ht="15" thickBot="1" x14ac:dyDescent="0.35">
      <c r="B97" s="47" t="s">
        <v>319</v>
      </c>
      <c r="C97" s="48">
        <v>457.06799999999998</v>
      </c>
      <c r="D97" s="48">
        <v>635.59100000000001</v>
      </c>
      <c r="E97" s="48">
        <v>541.74300000000005</v>
      </c>
      <c r="F97" s="48">
        <v>408.88400000000001</v>
      </c>
      <c r="G97" s="48">
        <v>310.12799999999999</v>
      </c>
    </row>
    <row r="98" spans="2:7" ht="15" thickBot="1" x14ac:dyDescent="0.35">
      <c r="B98" s="47" t="s">
        <v>320</v>
      </c>
      <c r="C98" s="48">
        <v>9.3879999999999999</v>
      </c>
      <c r="D98" s="48">
        <v>68.177999999999997</v>
      </c>
      <c r="E98" s="48">
        <v>11.406000000000001</v>
      </c>
      <c r="F98" s="48">
        <v>16.309999999999999</v>
      </c>
      <c r="G98" s="48">
        <v>13.532</v>
      </c>
    </row>
    <row r="99" spans="2:7" ht="15" thickBot="1" x14ac:dyDescent="0.35">
      <c r="B99" s="47" t="s">
        <v>321</v>
      </c>
      <c r="C99" s="48">
        <v>103.84099999999999</v>
      </c>
      <c r="D99" s="48">
        <v>218.54900000000001</v>
      </c>
      <c r="E99" s="48">
        <v>522.77</v>
      </c>
      <c r="F99" s="48">
        <v>114.697</v>
      </c>
      <c r="G99" s="48">
        <v>14.139000000000001</v>
      </c>
    </row>
    <row r="100" spans="2:7" ht="15" thickBot="1" x14ac:dyDescent="0.35">
      <c r="B100" s="47" t="s">
        <v>322</v>
      </c>
      <c r="C100" s="48">
        <v>164.29000000000002</v>
      </c>
      <c r="D100" s="48">
        <v>223.816</v>
      </c>
      <c r="E100" s="48">
        <v>117.729</v>
      </c>
      <c r="F100" s="48">
        <v>60.621000000000002</v>
      </c>
      <c r="G100" s="48">
        <v>72.266999999999996</v>
      </c>
    </row>
    <row r="101" spans="2:7" ht="15" thickBot="1" x14ac:dyDescent="0.35">
      <c r="B101" s="47" t="s">
        <v>323</v>
      </c>
      <c r="C101" s="48">
        <v>408.32600000000002</v>
      </c>
      <c r="D101" s="48">
        <v>225.94800000000001</v>
      </c>
      <c r="E101" s="48">
        <v>200</v>
      </c>
      <c r="F101" s="48">
        <v>8.0670000000000002</v>
      </c>
      <c r="G101" s="48">
        <v>102.705</v>
      </c>
    </row>
    <row r="102" spans="2:7" ht="15" thickBot="1" x14ac:dyDescent="0.35">
      <c r="B102" s="47" t="s">
        <v>324</v>
      </c>
      <c r="C102" s="48">
        <v>0</v>
      </c>
      <c r="D102" s="48">
        <v>0</v>
      </c>
      <c r="E102" s="48">
        <v>0</v>
      </c>
      <c r="F102" s="48">
        <v>0</v>
      </c>
      <c r="G102" s="48">
        <v>0</v>
      </c>
    </row>
    <row r="103" spans="2:7" ht="15" thickBot="1" x14ac:dyDescent="0.35">
      <c r="B103" s="47" t="s">
        <v>325</v>
      </c>
      <c r="C103" s="48">
        <v>439.36</v>
      </c>
      <c r="D103" s="48">
        <v>212.92500000000001</v>
      </c>
      <c r="E103" s="48">
        <v>146.67099999999999</v>
      </c>
      <c r="F103" s="48">
        <v>300.77</v>
      </c>
      <c r="G103" s="48">
        <v>402.84399999999999</v>
      </c>
    </row>
    <row r="104" spans="2:7" ht="15" thickBot="1" x14ac:dyDescent="0.35">
      <c r="B104" s="47" t="s">
        <v>326</v>
      </c>
      <c r="C104" s="48">
        <v>0</v>
      </c>
      <c r="D104" s="48">
        <v>0</v>
      </c>
      <c r="E104" s="48">
        <v>0</v>
      </c>
      <c r="F104" s="48">
        <v>0</v>
      </c>
      <c r="G104" s="48">
        <v>0</v>
      </c>
    </row>
    <row r="105" spans="2:7" ht="15" thickBot="1" x14ac:dyDescent="0.35">
      <c r="B105" s="47" t="s">
        <v>327</v>
      </c>
      <c r="C105" s="48">
        <v>668.83100000000002</v>
      </c>
      <c r="D105" s="48">
        <v>1042.912</v>
      </c>
      <c r="E105" s="48">
        <v>763.05799999999999</v>
      </c>
      <c r="F105" s="48">
        <v>575.05799999999999</v>
      </c>
      <c r="G105" s="48">
        <v>605.98099999999999</v>
      </c>
    </row>
    <row r="106" spans="2:7" ht="15" thickBot="1" x14ac:dyDescent="0.35">
      <c r="B106" s="47" t="s">
        <v>328</v>
      </c>
      <c r="C106" s="48">
        <v>10.242000000000001</v>
      </c>
      <c r="D106" s="48">
        <v>169.244</v>
      </c>
      <c r="E106" s="48">
        <v>154.685</v>
      </c>
      <c r="F106" s="48">
        <v>316.34800000000001</v>
      </c>
      <c r="G106" s="48">
        <v>13.156000000000001</v>
      </c>
    </row>
    <row r="107" spans="2:7" ht="15" thickBot="1" x14ac:dyDescent="0.35">
      <c r="B107" s="47" t="s">
        <v>329</v>
      </c>
      <c r="C107" s="48">
        <v>955.625</v>
      </c>
      <c r="D107" s="48">
        <v>418.101</v>
      </c>
      <c r="E107" s="48">
        <v>391.40800000000002</v>
      </c>
      <c r="F107" s="48">
        <v>751.04499999999996</v>
      </c>
      <c r="G107" s="48">
        <v>386.726</v>
      </c>
    </row>
    <row r="108" spans="2:7" ht="15" thickBot="1" x14ac:dyDescent="0.35">
      <c r="B108" s="47" t="s">
        <v>330</v>
      </c>
      <c r="C108" s="48">
        <v>63.825000000000003</v>
      </c>
      <c r="D108" s="48">
        <v>93.808999999999997</v>
      </c>
      <c r="E108" s="48">
        <v>138.18</v>
      </c>
      <c r="F108" s="48">
        <v>438.53300000000002</v>
      </c>
      <c r="G108" s="48">
        <v>131.86099999999999</v>
      </c>
    </row>
    <row r="109" spans="2:7" ht="15" thickBot="1" x14ac:dyDescent="0.35">
      <c r="B109" s="47" t="s">
        <v>331</v>
      </c>
      <c r="C109" s="48">
        <v>40.49</v>
      </c>
      <c r="D109" s="48">
        <v>167.761</v>
      </c>
      <c r="E109" s="48">
        <v>58.95</v>
      </c>
      <c r="F109" s="48">
        <v>30.920999999999999</v>
      </c>
      <c r="G109" s="48">
        <v>33.249000000000002</v>
      </c>
    </row>
    <row r="110" spans="2:7" ht="15" thickBot="1" x14ac:dyDescent="0.35">
      <c r="B110" s="47" t="s">
        <v>332</v>
      </c>
      <c r="C110" s="48">
        <v>204.14599999999999</v>
      </c>
      <c r="D110" s="48">
        <v>100</v>
      </c>
      <c r="E110" s="48">
        <v>0</v>
      </c>
      <c r="F110" s="48">
        <v>0</v>
      </c>
      <c r="G110" s="48">
        <v>2.073</v>
      </c>
    </row>
    <row r="111" spans="2:7" ht="15" thickBot="1" x14ac:dyDescent="0.35">
      <c r="B111" s="47" t="s">
        <v>333</v>
      </c>
      <c r="C111" s="48">
        <v>118.889</v>
      </c>
      <c r="D111" s="48">
        <v>212.69299999999998</v>
      </c>
      <c r="E111" s="48">
        <v>57.606999999999999</v>
      </c>
      <c r="F111" s="48">
        <v>64.218000000000004</v>
      </c>
      <c r="G111" s="48">
        <v>170.12700000000001</v>
      </c>
    </row>
    <row r="112" spans="2:7" ht="15" thickBot="1" x14ac:dyDescent="0.35">
      <c r="B112" s="47" t="s">
        <v>334</v>
      </c>
      <c r="C112" s="48">
        <v>67.366</v>
      </c>
      <c r="D112" s="48">
        <v>103.86</v>
      </c>
      <c r="E112" s="48">
        <v>67.903999999999996</v>
      </c>
      <c r="F112" s="48">
        <v>79.918999999999997</v>
      </c>
      <c r="G112" s="48">
        <v>73.013999999999996</v>
      </c>
    </row>
    <row r="113" spans="2:7" ht="15" thickBot="1" x14ac:dyDescent="0.35">
      <c r="B113" s="47" t="s">
        <v>335</v>
      </c>
      <c r="C113" s="48">
        <v>707.38</v>
      </c>
      <c r="D113" s="48">
        <v>864.08699999999999</v>
      </c>
      <c r="E113" s="48">
        <v>0</v>
      </c>
      <c r="F113" s="48">
        <v>0</v>
      </c>
      <c r="G113" s="48">
        <v>0</v>
      </c>
    </row>
    <row r="114" spans="2:7" ht="15" thickBot="1" x14ac:dyDescent="0.35">
      <c r="B114" s="47" t="s">
        <v>336</v>
      </c>
      <c r="C114" s="48">
        <v>128.39099999999999</v>
      </c>
      <c r="D114" s="48">
        <v>617.245</v>
      </c>
      <c r="E114" s="48">
        <v>210.16800000000001</v>
      </c>
      <c r="F114" s="48">
        <v>300</v>
      </c>
      <c r="G114" s="48">
        <v>266.95100000000002</v>
      </c>
    </row>
    <row r="115" spans="2:7" ht="15" thickBot="1" x14ac:dyDescent="0.35">
      <c r="B115" s="47" t="s">
        <v>337</v>
      </c>
      <c r="C115" s="48">
        <v>0</v>
      </c>
      <c r="D115" s="48">
        <v>0</v>
      </c>
      <c r="E115" s="48">
        <v>0</v>
      </c>
      <c r="F115" s="48">
        <v>0</v>
      </c>
      <c r="G115" s="48">
        <v>0</v>
      </c>
    </row>
    <row r="116" spans="2:7" ht="15" thickBot="1" x14ac:dyDescent="0.35">
      <c r="B116" s="47" t="s">
        <v>338</v>
      </c>
      <c r="C116" s="48">
        <v>0</v>
      </c>
      <c r="D116" s="48">
        <v>0</v>
      </c>
      <c r="E116" s="48">
        <v>0</v>
      </c>
      <c r="F116" s="48">
        <v>0</v>
      </c>
      <c r="G116" s="48">
        <v>0</v>
      </c>
    </row>
    <row r="117" spans="2:7" ht="15" thickBot="1" x14ac:dyDescent="0.35">
      <c r="B117" s="47" t="s">
        <v>339</v>
      </c>
      <c r="C117" s="48">
        <v>221.54400000000001</v>
      </c>
      <c r="D117" s="48">
        <v>310.37</v>
      </c>
      <c r="E117" s="48">
        <v>376.59800000000001</v>
      </c>
      <c r="F117" s="48">
        <v>203.40600000000001</v>
      </c>
      <c r="G117" s="48">
        <v>202.31399999999999</v>
      </c>
    </row>
    <row r="118" spans="2:7" ht="15" thickBot="1" x14ac:dyDescent="0.35">
      <c r="B118" s="47" t="s">
        <v>340</v>
      </c>
      <c r="C118" s="48">
        <v>329.14800000000002</v>
      </c>
      <c r="D118" s="48">
        <v>581.06500000000005</v>
      </c>
      <c r="E118" s="48">
        <v>351.15300000000002</v>
      </c>
      <c r="F118" s="48">
        <v>245.226</v>
      </c>
      <c r="G118" s="48">
        <v>253.23699999999999</v>
      </c>
    </row>
    <row r="119" spans="2:7" ht="15" thickBot="1" x14ac:dyDescent="0.35">
      <c r="B119" s="47" t="s">
        <v>341</v>
      </c>
      <c r="C119" s="48">
        <v>1211.546</v>
      </c>
      <c r="D119" s="48">
        <v>415.702</v>
      </c>
      <c r="E119" s="48">
        <v>255.97</v>
      </c>
      <c r="F119" s="48">
        <v>41.902999999999999</v>
      </c>
      <c r="G119" s="48">
        <v>15.161000000000001</v>
      </c>
    </row>
    <row r="120" spans="2:7" ht="15" thickBot="1" x14ac:dyDescent="0.35">
      <c r="B120" s="47" t="s">
        <v>342</v>
      </c>
      <c r="C120" s="48">
        <v>287.88</v>
      </c>
      <c r="D120" s="48">
        <v>447.60599999999999</v>
      </c>
      <c r="E120" s="48">
        <v>143.11500000000001</v>
      </c>
      <c r="F120" s="48">
        <v>306.3</v>
      </c>
      <c r="G120" s="48">
        <v>72.412000000000006</v>
      </c>
    </row>
    <row r="121" spans="2:7" ht="15" thickBot="1" x14ac:dyDescent="0.35">
      <c r="B121" s="47" t="s">
        <v>343</v>
      </c>
      <c r="C121" s="48">
        <v>4219.1989999999996</v>
      </c>
      <c r="D121" s="48">
        <v>552.34799999999996</v>
      </c>
      <c r="E121" s="48">
        <v>616.71199999999999</v>
      </c>
      <c r="F121" s="48">
        <v>383.72300000000001</v>
      </c>
      <c r="G121" s="48">
        <v>386.54300000000001</v>
      </c>
    </row>
    <row r="122" spans="2:7" ht="15" thickBot="1" x14ac:dyDescent="0.35">
      <c r="B122" s="47" t="s">
        <v>344</v>
      </c>
      <c r="C122" s="48">
        <v>223.066</v>
      </c>
      <c r="D122" s="48">
        <v>290.82600000000002</v>
      </c>
      <c r="E122" s="48">
        <v>413.74099999999999</v>
      </c>
      <c r="F122" s="48">
        <v>70.772000000000006</v>
      </c>
      <c r="G122" s="48">
        <v>211.446</v>
      </c>
    </row>
    <row r="123" spans="2:7" ht="15" thickBot="1" x14ac:dyDescent="0.35">
      <c r="B123" s="47" t="s">
        <v>345</v>
      </c>
      <c r="C123" s="48">
        <v>79.977999999999994</v>
      </c>
      <c r="D123" s="48">
        <v>135.989</v>
      </c>
      <c r="E123" s="48">
        <v>128.489</v>
      </c>
      <c r="F123" s="48">
        <v>67.671000000000006</v>
      </c>
      <c r="G123" s="48">
        <v>57.375999999999998</v>
      </c>
    </row>
    <row r="124" spans="2:7" ht="15" thickBot="1" x14ac:dyDescent="0.35">
      <c r="B124" s="47" t="s">
        <v>346</v>
      </c>
      <c r="C124" s="48">
        <v>499.47500000000002</v>
      </c>
      <c r="D124" s="48">
        <v>507.54600000000005</v>
      </c>
      <c r="E124" s="48">
        <v>311.22900000000004</v>
      </c>
      <c r="F124" s="48">
        <v>188.351</v>
      </c>
      <c r="G124" s="48">
        <v>172.92500000000001</v>
      </c>
    </row>
    <row r="125" spans="2:7" ht="15" thickBot="1" x14ac:dyDescent="0.35">
      <c r="B125" s="47" t="s">
        <v>347</v>
      </c>
      <c r="C125" s="48">
        <v>489.86199999999997</v>
      </c>
      <c r="D125" s="48">
        <v>636.96299999999997</v>
      </c>
      <c r="E125" s="48">
        <v>269.81799999999998</v>
      </c>
      <c r="F125" s="48">
        <v>300.55700000000002</v>
      </c>
      <c r="G125" s="48">
        <v>212.376</v>
      </c>
    </row>
    <row r="126" spans="2:7" ht="15" thickBot="1" x14ac:dyDescent="0.35">
      <c r="B126" s="47" t="s">
        <v>348</v>
      </c>
      <c r="C126" s="48">
        <v>13.792999999999999</v>
      </c>
      <c r="D126" s="48">
        <v>22.39</v>
      </c>
      <c r="E126" s="48">
        <v>44.854999999999997</v>
      </c>
      <c r="F126" s="48">
        <v>30.170999999999999</v>
      </c>
      <c r="G126" s="48">
        <v>23.411000000000001</v>
      </c>
    </row>
    <row r="127" spans="2:7" ht="15" thickBot="1" x14ac:dyDescent="0.35">
      <c r="B127" s="47" t="s">
        <v>349</v>
      </c>
      <c r="C127" s="48">
        <v>39.835000000000001</v>
      </c>
      <c r="D127" s="48">
        <v>67.040000000000006</v>
      </c>
      <c r="E127" s="48">
        <v>51.787999999999997</v>
      </c>
      <c r="F127" s="48">
        <v>28.954000000000001</v>
      </c>
      <c r="G127" s="48">
        <v>40.155000000000001</v>
      </c>
    </row>
    <row r="128" spans="2:7" ht="15" thickBot="1" x14ac:dyDescent="0.35">
      <c r="B128" s="47" t="s">
        <v>350</v>
      </c>
      <c r="C128" s="48">
        <v>552.80700000000002</v>
      </c>
      <c r="D128" s="48">
        <v>421.13</v>
      </c>
      <c r="E128" s="48">
        <v>495.13599999999997</v>
      </c>
      <c r="F128" s="48">
        <v>120.651</v>
      </c>
      <c r="G128" s="48">
        <v>395.601</v>
      </c>
    </row>
    <row r="129" spans="2:7" ht="15" thickBot="1" x14ac:dyDescent="0.35">
      <c r="B129" s="47" t="s">
        <v>351</v>
      </c>
      <c r="C129" s="48">
        <v>671.77700000000004</v>
      </c>
      <c r="D129" s="48">
        <v>1017.953</v>
      </c>
      <c r="E129" s="48">
        <v>951.55399999999997</v>
      </c>
      <c r="F129" s="48">
        <v>555.81299999999999</v>
      </c>
      <c r="G129" s="48">
        <v>427.14099999999996</v>
      </c>
    </row>
    <row r="130" spans="2:7" ht="15" thickBot="1" x14ac:dyDescent="0.35">
      <c r="B130" s="47" t="s">
        <v>352</v>
      </c>
      <c r="C130" s="48">
        <v>360.601</v>
      </c>
      <c r="D130" s="48">
        <v>741.21100000000001</v>
      </c>
      <c r="E130" s="48">
        <v>499.87799999999999</v>
      </c>
      <c r="F130" s="48">
        <v>346.45</v>
      </c>
      <c r="G130" s="48">
        <v>253.435</v>
      </c>
    </row>
    <row r="131" spans="2:7" ht="15" thickBot="1" x14ac:dyDescent="0.35">
      <c r="B131" s="47" t="s">
        <v>353</v>
      </c>
      <c r="C131" s="48">
        <v>312.32499999999999</v>
      </c>
      <c r="D131" s="48">
        <v>441.21600000000001</v>
      </c>
      <c r="E131" s="48">
        <v>186.94900000000001</v>
      </c>
      <c r="F131" s="48">
        <v>128.922</v>
      </c>
      <c r="G131" s="48">
        <v>75.796000000000006</v>
      </c>
    </row>
    <row r="132" spans="2:7" ht="15" thickBot="1" x14ac:dyDescent="0.35">
      <c r="B132" s="47" t="s">
        <v>354</v>
      </c>
      <c r="C132" s="48">
        <v>67.653000000000006</v>
      </c>
      <c r="D132" s="48">
        <v>125.22499999999999</v>
      </c>
      <c r="E132" s="48">
        <v>53.513000000000005</v>
      </c>
      <c r="F132" s="48">
        <v>56.298000000000002</v>
      </c>
      <c r="G132" s="48">
        <v>72.715000000000003</v>
      </c>
    </row>
    <row r="133" spans="2:7" ht="15" thickBot="1" x14ac:dyDescent="0.35">
      <c r="B133" s="47" t="s">
        <v>355</v>
      </c>
      <c r="C133" s="48">
        <v>128.66</v>
      </c>
      <c r="D133" s="48">
        <v>75.978999999999999</v>
      </c>
      <c r="E133" s="48">
        <v>40.26</v>
      </c>
      <c r="F133" s="48">
        <v>28.911000000000001</v>
      </c>
      <c r="G133" s="48">
        <v>19.484999999999999</v>
      </c>
    </row>
    <row r="134" spans="2:7" ht="15" thickBot="1" x14ac:dyDescent="0.35">
      <c r="B134" s="47" t="s">
        <v>356</v>
      </c>
      <c r="C134" s="48">
        <v>20.844000000000001</v>
      </c>
      <c r="D134" s="48">
        <v>26.821000000000002</v>
      </c>
      <c r="E134" s="48">
        <v>35.082000000000001</v>
      </c>
      <c r="F134" s="48">
        <v>21.846</v>
      </c>
      <c r="G134" s="48">
        <v>29.724</v>
      </c>
    </row>
    <row r="135" spans="2:7" ht="15" thickBot="1" x14ac:dyDescent="0.35">
      <c r="B135" s="47" t="s">
        <v>357</v>
      </c>
      <c r="C135" s="48">
        <v>0</v>
      </c>
      <c r="D135" s="48">
        <v>100</v>
      </c>
      <c r="E135" s="48">
        <v>0</v>
      </c>
      <c r="F135" s="48">
        <v>100</v>
      </c>
      <c r="G135" s="48">
        <v>0</v>
      </c>
    </row>
    <row r="136" spans="2:7" ht="15" thickBot="1" x14ac:dyDescent="0.35">
      <c r="B136" s="47" t="s">
        <v>358</v>
      </c>
      <c r="C136" s="48">
        <v>720</v>
      </c>
      <c r="D136" s="48">
        <v>0</v>
      </c>
      <c r="E136" s="48">
        <v>200</v>
      </c>
      <c r="F136" s="48">
        <v>0</v>
      </c>
      <c r="G136" s="48">
        <v>0</v>
      </c>
    </row>
    <row r="137" spans="2:7" ht="15" thickBot="1" x14ac:dyDescent="0.35">
      <c r="B137" s="47" t="s">
        <v>359</v>
      </c>
      <c r="C137" s="48">
        <v>147.17600000000002</v>
      </c>
      <c r="D137" s="48">
        <v>235.95</v>
      </c>
      <c r="E137" s="48">
        <v>15.364000000000001</v>
      </c>
      <c r="F137" s="48">
        <v>206.07599999999999</v>
      </c>
      <c r="G137" s="48">
        <v>103.84099999999999</v>
      </c>
    </row>
    <row r="138" spans="2:7" ht="15" thickBot="1" x14ac:dyDescent="0.35">
      <c r="B138" s="47" t="s">
        <v>360</v>
      </c>
      <c r="C138" s="48">
        <v>90.225999999999999</v>
      </c>
      <c r="D138" s="48">
        <v>74.302000000000007</v>
      </c>
      <c r="E138" s="48">
        <v>99.182000000000002</v>
      </c>
      <c r="F138" s="48">
        <v>129.143</v>
      </c>
      <c r="G138" s="48">
        <v>271.48199999999997</v>
      </c>
    </row>
    <row r="139" spans="2:7" ht="15" thickBot="1" x14ac:dyDescent="0.35">
      <c r="B139" s="47" t="s">
        <v>361</v>
      </c>
      <c r="C139" s="48">
        <v>0</v>
      </c>
      <c r="D139" s="48">
        <v>100</v>
      </c>
      <c r="E139" s="48">
        <v>0</v>
      </c>
      <c r="F139" s="48">
        <v>100</v>
      </c>
      <c r="G139" s="48">
        <v>0</v>
      </c>
    </row>
    <row r="140" spans="2:7" ht="15" thickBot="1" x14ac:dyDescent="0.35">
      <c r="B140" s="47" t="s">
        <v>362</v>
      </c>
      <c r="C140" s="48">
        <v>0</v>
      </c>
      <c r="D140" s="48">
        <v>0</v>
      </c>
      <c r="E140" s="48">
        <v>0</v>
      </c>
      <c r="F140" s="48">
        <v>0</v>
      </c>
      <c r="G140" s="48">
        <v>0</v>
      </c>
    </row>
    <row r="141" spans="2:7" ht="15" thickBot="1" x14ac:dyDescent="0.35">
      <c r="B141" s="47" t="s">
        <v>363</v>
      </c>
      <c r="C141" s="48">
        <v>325.93099999999998</v>
      </c>
      <c r="D141" s="48">
        <v>121.395</v>
      </c>
      <c r="E141" s="48">
        <v>25.285</v>
      </c>
      <c r="F141" s="48">
        <v>18.437000000000001</v>
      </c>
      <c r="G141" s="48">
        <v>11.67</v>
      </c>
    </row>
    <row r="142" spans="2:7" ht="15" thickBot="1" x14ac:dyDescent="0.35">
      <c r="B142" s="47" t="s">
        <v>364</v>
      </c>
      <c r="C142" s="48">
        <v>22.252000000000002</v>
      </c>
      <c r="D142" s="48">
        <v>65.840999999999994</v>
      </c>
      <c r="E142" s="48">
        <v>267.90899999999999</v>
      </c>
      <c r="F142" s="48">
        <v>39.537999999999997</v>
      </c>
      <c r="G142" s="48">
        <v>21.782</v>
      </c>
    </row>
    <row r="143" spans="2:7" ht="15" thickBot="1" x14ac:dyDescent="0.35">
      <c r="B143" s="47" t="s">
        <v>365</v>
      </c>
      <c r="C143" s="48">
        <v>0</v>
      </c>
      <c r="D143" s="48">
        <v>0</v>
      </c>
      <c r="E143" s="48">
        <v>0</v>
      </c>
      <c r="F143" s="48">
        <v>0</v>
      </c>
      <c r="G143" s="48">
        <v>0</v>
      </c>
    </row>
    <row r="144" spans="2:7" ht="15" thickBot="1" x14ac:dyDescent="0.35">
      <c r="B144" s="47" t="s">
        <v>366</v>
      </c>
      <c r="C144" s="48">
        <v>7.9139999999999997</v>
      </c>
      <c r="D144" s="48">
        <v>106.595</v>
      </c>
      <c r="E144" s="48">
        <v>5.2759999999999998</v>
      </c>
      <c r="F144" s="48">
        <v>105.276</v>
      </c>
      <c r="G144" s="48">
        <v>11.871</v>
      </c>
    </row>
    <row r="145" spans="2:7" ht="15" thickBot="1" x14ac:dyDescent="0.35">
      <c r="B145" s="47" t="s">
        <v>367</v>
      </c>
      <c r="C145" s="48">
        <v>57.918999999999997</v>
      </c>
      <c r="D145" s="48">
        <v>274.38200000000001</v>
      </c>
      <c r="E145" s="48">
        <v>122.09</v>
      </c>
      <c r="F145" s="48">
        <v>19.158000000000001</v>
      </c>
      <c r="G145" s="48">
        <v>50.722999999999999</v>
      </c>
    </row>
    <row r="146" spans="2:7" ht="15" thickBot="1" x14ac:dyDescent="0.35">
      <c r="B146" s="47" t="s">
        <v>368</v>
      </c>
      <c r="C146" s="48">
        <v>32.006999999999998</v>
      </c>
      <c r="D146" s="48">
        <v>133.887</v>
      </c>
      <c r="E146" s="48">
        <v>131.745</v>
      </c>
      <c r="F146" s="48">
        <v>51.625999999999998</v>
      </c>
      <c r="G146" s="48">
        <v>72.432000000000002</v>
      </c>
    </row>
    <row r="147" spans="2:7" ht="15" thickBot="1" x14ac:dyDescent="0.35">
      <c r="B147" s="47" t="s">
        <v>369</v>
      </c>
      <c r="C147" s="48">
        <v>21.707999999999998</v>
      </c>
      <c r="D147" s="48">
        <v>84.537999999999997</v>
      </c>
      <c r="E147" s="48">
        <v>46.122999999999998</v>
      </c>
      <c r="F147" s="48">
        <v>39.658999999999999</v>
      </c>
      <c r="G147" s="48">
        <v>30.166</v>
      </c>
    </row>
    <row r="148" spans="2:7" ht="15" thickBot="1" x14ac:dyDescent="0.35">
      <c r="B148" s="47" t="s">
        <v>370</v>
      </c>
      <c r="C148" s="48">
        <v>69.31</v>
      </c>
      <c r="D148" s="48">
        <v>114.69799999999999</v>
      </c>
      <c r="E148" s="48">
        <v>101.004</v>
      </c>
      <c r="F148" s="48">
        <v>61.012</v>
      </c>
      <c r="G148" s="48">
        <v>63.539000000000001</v>
      </c>
    </row>
    <row r="149" spans="2:7" ht="15" thickBot="1" x14ac:dyDescent="0.35">
      <c r="B149" s="47" t="s">
        <v>371</v>
      </c>
      <c r="C149" s="48">
        <v>100</v>
      </c>
      <c r="D149" s="48">
        <v>0</v>
      </c>
      <c r="E149" s="48">
        <v>300</v>
      </c>
      <c r="F149" s="48">
        <v>0</v>
      </c>
      <c r="G149" s="48">
        <v>200</v>
      </c>
    </row>
    <row r="150" spans="2:7" ht="15" thickBot="1" x14ac:dyDescent="0.35">
      <c r="B150" s="47" t="s">
        <v>372</v>
      </c>
      <c r="C150" s="48">
        <v>103.79900000000001</v>
      </c>
      <c r="D150" s="48">
        <v>149.49099999999999</v>
      </c>
      <c r="E150" s="48">
        <v>80.730999999999995</v>
      </c>
      <c r="F150" s="48">
        <v>143.239</v>
      </c>
      <c r="G150" s="48">
        <v>111.78899999999999</v>
      </c>
    </row>
    <row r="151" spans="2:7" ht="15" thickBot="1" x14ac:dyDescent="0.35">
      <c r="B151" s="47" t="s">
        <v>373</v>
      </c>
      <c r="C151" s="48">
        <v>90.894000000000005</v>
      </c>
      <c r="D151" s="48">
        <v>165.06900000000002</v>
      </c>
      <c r="E151" s="48">
        <v>101.506</v>
      </c>
      <c r="F151" s="48">
        <v>55.459000000000003</v>
      </c>
      <c r="G151" s="48">
        <v>132.88900000000001</v>
      </c>
    </row>
    <row r="152" spans="2:7" ht="15" thickBot="1" x14ac:dyDescent="0.35">
      <c r="B152" s="47" t="s">
        <v>374</v>
      </c>
      <c r="C152" s="48">
        <v>129.93899999999999</v>
      </c>
      <c r="D152" s="48">
        <v>276.31</v>
      </c>
      <c r="E152" s="48">
        <v>115.239</v>
      </c>
      <c r="F152" s="48">
        <v>400.04200000000003</v>
      </c>
      <c r="G152" s="48">
        <v>189.03399999999999</v>
      </c>
    </row>
    <row r="153" spans="2:7" ht="15" thickBot="1" x14ac:dyDescent="0.35">
      <c r="B153" s="47" t="s">
        <v>375</v>
      </c>
      <c r="C153" s="48">
        <v>5.4190000000000005</v>
      </c>
      <c r="D153" s="48">
        <v>8.0679999999999996</v>
      </c>
      <c r="E153" s="48">
        <v>1.155</v>
      </c>
      <c r="F153" s="48">
        <v>2.31</v>
      </c>
      <c r="G153" s="48">
        <v>4.2640000000000002</v>
      </c>
    </row>
    <row r="154" spans="2:7" ht="15" thickBot="1" x14ac:dyDescent="0.35">
      <c r="B154" s="47" t="s">
        <v>376</v>
      </c>
      <c r="C154" s="48">
        <v>125.36</v>
      </c>
      <c r="D154" s="48">
        <v>0</v>
      </c>
      <c r="E154" s="48">
        <v>5.0599999999999996</v>
      </c>
      <c r="F154" s="48">
        <v>0</v>
      </c>
      <c r="G154" s="48">
        <v>100</v>
      </c>
    </row>
    <row r="155" spans="2:7" ht="15" thickBot="1" x14ac:dyDescent="0.35">
      <c r="B155" s="47" t="s">
        <v>377</v>
      </c>
      <c r="C155" s="48">
        <v>276.28500000000003</v>
      </c>
      <c r="D155" s="48">
        <v>200</v>
      </c>
      <c r="E155" s="48">
        <v>127.88</v>
      </c>
      <c r="F155" s="48">
        <v>0</v>
      </c>
      <c r="G155" s="48">
        <v>100</v>
      </c>
    </row>
    <row r="156" spans="2:7" ht="15" thickBot="1" x14ac:dyDescent="0.35">
      <c r="B156" s="47" t="s">
        <v>378</v>
      </c>
      <c r="C156" s="48">
        <v>204.97800000000001</v>
      </c>
      <c r="D156" s="48">
        <v>457.34300000000002</v>
      </c>
      <c r="E156" s="48">
        <v>213.00299999999999</v>
      </c>
      <c r="F156" s="48">
        <v>120.232</v>
      </c>
      <c r="G156" s="48">
        <v>288.12299999999999</v>
      </c>
    </row>
    <row r="157" spans="2:7" ht="15" thickBot="1" x14ac:dyDescent="0.35">
      <c r="B157" s="47" t="s">
        <v>379</v>
      </c>
      <c r="C157" s="48">
        <v>916</v>
      </c>
      <c r="D157" s="48">
        <v>300</v>
      </c>
      <c r="E157" s="48">
        <v>0</v>
      </c>
      <c r="F157" s="48">
        <v>0</v>
      </c>
      <c r="G157" s="48">
        <v>149.32400000000001</v>
      </c>
    </row>
    <row r="158" spans="2:7" ht="15" thickBot="1" x14ac:dyDescent="0.35">
      <c r="B158" s="47" t="s">
        <v>380</v>
      </c>
      <c r="C158" s="48">
        <v>245.59899999999999</v>
      </c>
      <c r="D158" s="48">
        <v>359.137</v>
      </c>
      <c r="E158" s="48">
        <v>328.274</v>
      </c>
      <c r="F158" s="48">
        <v>223.75700000000001</v>
      </c>
      <c r="G158" s="48">
        <v>195.72300000000001</v>
      </c>
    </row>
    <row r="159" spans="2:7" ht="15" thickBot="1" x14ac:dyDescent="0.35">
      <c r="B159" s="47" t="s">
        <v>381</v>
      </c>
      <c r="C159" s="48">
        <v>0</v>
      </c>
      <c r="D159" s="48">
        <v>700</v>
      </c>
      <c r="E159" s="48">
        <v>215.68700000000001</v>
      </c>
      <c r="F159" s="48">
        <v>222.773</v>
      </c>
      <c r="G159" s="48">
        <v>0</v>
      </c>
    </row>
    <row r="160" spans="2:7" ht="15" thickBot="1" x14ac:dyDescent="0.35">
      <c r="B160" s="47" t="s">
        <v>382</v>
      </c>
      <c r="C160" s="48">
        <v>115.98399999999999</v>
      </c>
      <c r="D160" s="48">
        <v>196.18</v>
      </c>
      <c r="E160" s="48">
        <v>181.03</v>
      </c>
      <c r="F160" s="48">
        <v>121.054</v>
      </c>
      <c r="G160" s="48">
        <v>111.008</v>
      </c>
    </row>
    <row r="161" spans="2:7" ht="15" thickBot="1" x14ac:dyDescent="0.35">
      <c r="B161" s="47" t="s">
        <v>383</v>
      </c>
      <c r="C161" s="48">
        <v>0</v>
      </c>
      <c r="D161" s="48">
        <v>0</v>
      </c>
      <c r="E161" s="48">
        <v>0</v>
      </c>
      <c r="F161" s="48">
        <v>0</v>
      </c>
      <c r="G161" s="48">
        <v>0</v>
      </c>
    </row>
    <row r="162" spans="2:7" ht="15" thickBot="1" x14ac:dyDescent="0.35">
      <c r="B162" s="47" t="s">
        <v>384</v>
      </c>
      <c r="C162" s="48">
        <v>0</v>
      </c>
      <c r="D162" s="48">
        <v>0</v>
      </c>
      <c r="E162" s="48">
        <v>0</v>
      </c>
      <c r="F162" s="48">
        <v>0</v>
      </c>
      <c r="G162" s="48">
        <v>0</v>
      </c>
    </row>
    <row r="163" spans="2:7" ht="15" thickBot="1" x14ac:dyDescent="0.35">
      <c r="B163" s="47" t="s">
        <v>385</v>
      </c>
      <c r="C163" s="48">
        <v>430.82799999999997</v>
      </c>
      <c r="D163" s="48">
        <v>609.19299999999998</v>
      </c>
      <c r="E163" s="48">
        <v>361.49900000000002</v>
      </c>
      <c r="F163" s="48">
        <v>269.37700000000001</v>
      </c>
      <c r="G163" s="48">
        <v>384.63599999999997</v>
      </c>
    </row>
    <row r="164" spans="2:7" ht="15" thickBot="1" x14ac:dyDescent="0.35">
      <c r="B164" s="47" t="s">
        <v>386</v>
      </c>
      <c r="C164" s="48">
        <v>161.83800000000002</v>
      </c>
      <c r="D164" s="48">
        <v>284.00900000000001</v>
      </c>
      <c r="E164" s="48">
        <v>159.13200000000001</v>
      </c>
      <c r="F164" s="48">
        <v>47.904000000000003</v>
      </c>
      <c r="G164" s="48">
        <v>256.73</v>
      </c>
    </row>
    <row r="165" spans="2:7" ht="15" thickBot="1" x14ac:dyDescent="0.35">
      <c r="B165" s="47" t="s">
        <v>387</v>
      </c>
      <c r="C165" s="48">
        <v>139.11500000000001</v>
      </c>
      <c r="D165" s="48">
        <v>207.506</v>
      </c>
      <c r="E165" s="48">
        <v>167.08799999999999</v>
      </c>
      <c r="F165" s="48">
        <v>149.958</v>
      </c>
      <c r="G165" s="48">
        <v>169.94399999999999</v>
      </c>
    </row>
    <row r="166" spans="2:7" ht="15" thickBot="1" x14ac:dyDescent="0.35">
      <c r="B166" s="47" t="s">
        <v>388</v>
      </c>
      <c r="C166" s="48">
        <v>355.93399999999997</v>
      </c>
      <c r="D166" s="48">
        <v>175.09199999999998</v>
      </c>
      <c r="E166" s="48">
        <v>302.45</v>
      </c>
      <c r="F166" s="48">
        <v>83.715000000000003</v>
      </c>
      <c r="G166" s="48">
        <v>36.997</v>
      </c>
    </row>
    <row r="167" spans="2:7" ht="15" thickBot="1" x14ac:dyDescent="0.35">
      <c r="B167" s="47" t="s">
        <v>389</v>
      </c>
      <c r="C167" s="48">
        <v>343.38499999999999</v>
      </c>
      <c r="D167" s="48">
        <v>473.161</v>
      </c>
      <c r="E167" s="48">
        <v>149.249</v>
      </c>
      <c r="F167" s="48">
        <v>142.82499999999999</v>
      </c>
      <c r="G167" s="48">
        <v>258.56</v>
      </c>
    </row>
    <row r="168" spans="2:7" ht="15" thickBot="1" x14ac:dyDescent="0.35">
      <c r="B168" s="47" t="s">
        <v>390</v>
      </c>
      <c r="C168" s="48">
        <v>225.65299999999999</v>
      </c>
      <c r="D168" s="48">
        <v>646.47700000000009</v>
      </c>
      <c r="E168" s="48">
        <v>332.50200000000001</v>
      </c>
      <c r="F168" s="48">
        <v>219.94499999999999</v>
      </c>
      <c r="G168" s="48">
        <v>182.68799999999999</v>
      </c>
    </row>
    <row r="169" spans="2:7" ht="15" thickBot="1" x14ac:dyDescent="0.35">
      <c r="B169" s="47" t="s">
        <v>391</v>
      </c>
      <c r="C169" s="48">
        <v>50.670999999999999</v>
      </c>
      <c r="D169" s="48">
        <v>80.087000000000003</v>
      </c>
      <c r="E169" s="48">
        <v>59.972000000000001</v>
      </c>
      <c r="F169" s="48">
        <v>58.516999999999996</v>
      </c>
      <c r="G169" s="48">
        <v>58.51</v>
      </c>
    </row>
    <row r="170" spans="2:7" ht="15" thickBot="1" x14ac:dyDescent="0.35">
      <c r="B170" s="47" t="s">
        <v>392</v>
      </c>
      <c r="C170" s="48">
        <v>176.09899999999999</v>
      </c>
      <c r="D170" s="48">
        <v>194.477</v>
      </c>
      <c r="E170" s="48">
        <v>93.867999999999995</v>
      </c>
      <c r="F170" s="48">
        <v>69.123000000000005</v>
      </c>
      <c r="G170" s="48">
        <v>70.138000000000005</v>
      </c>
    </row>
    <row r="171" spans="2:7" ht="15" thickBot="1" x14ac:dyDescent="0.35">
      <c r="B171" s="47" t="s">
        <v>393</v>
      </c>
      <c r="C171" s="48">
        <v>124.246</v>
      </c>
      <c r="D171" s="48">
        <v>29.634</v>
      </c>
      <c r="E171" s="48">
        <v>22.45</v>
      </c>
      <c r="F171" s="48">
        <v>13.47</v>
      </c>
      <c r="G171" s="48">
        <v>15.266</v>
      </c>
    </row>
    <row r="172" spans="2:7" ht="15" thickBot="1" x14ac:dyDescent="0.35">
      <c r="B172" s="47" t="s">
        <v>394</v>
      </c>
      <c r="C172" s="48">
        <v>0</v>
      </c>
      <c r="D172" s="48">
        <v>0</v>
      </c>
      <c r="E172" s="48">
        <v>0</v>
      </c>
      <c r="F172" s="48">
        <v>0</v>
      </c>
      <c r="G172" s="48">
        <v>0</v>
      </c>
    </row>
    <row r="173" spans="2:7" ht="15" thickBot="1" x14ac:dyDescent="0.35">
      <c r="B173" s="47" t="s">
        <v>395</v>
      </c>
      <c r="C173" s="48">
        <v>0</v>
      </c>
      <c r="D173" s="48">
        <v>200</v>
      </c>
      <c r="E173" s="48">
        <v>0</v>
      </c>
      <c r="F173" s="48">
        <v>11.74</v>
      </c>
      <c r="G173" s="48">
        <v>0</v>
      </c>
    </row>
    <row r="174" spans="2:7" ht="15" thickBot="1" x14ac:dyDescent="0.35">
      <c r="B174" s="47" t="s">
        <v>396</v>
      </c>
      <c r="C174" s="48">
        <v>12.481</v>
      </c>
      <c r="D174" s="48">
        <v>65.2</v>
      </c>
      <c r="E174" s="48">
        <v>32.68</v>
      </c>
      <c r="F174" s="48">
        <v>15.077999999999999</v>
      </c>
      <c r="G174" s="48">
        <v>20.478000000000002</v>
      </c>
    </row>
    <row r="175" spans="2:7" ht="15" thickBot="1" x14ac:dyDescent="0.35">
      <c r="B175" s="47" t="s">
        <v>397</v>
      </c>
      <c r="C175" s="48">
        <v>34.021999999999998</v>
      </c>
      <c r="D175" s="48">
        <v>48.838000000000001</v>
      </c>
      <c r="E175" s="48">
        <v>35.152000000000001</v>
      </c>
      <c r="F175" s="48">
        <v>25.608000000000001</v>
      </c>
      <c r="G175" s="48">
        <v>14.335000000000001</v>
      </c>
    </row>
    <row r="176" spans="2:7" ht="15" thickBot="1" x14ac:dyDescent="0.35">
      <c r="B176" s="47" t="s">
        <v>398</v>
      </c>
      <c r="C176" s="48">
        <v>66.605999999999995</v>
      </c>
      <c r="D176" s="48">
        <v>88.212000000000003</v>
      </c>
      <c r="E176" s="48">
        <v>71.494</v>
      </c>
      <c r="F176" s="48">
        <v>71.929000000000002</v>
      </c>
      <c r="G176" s="48">
        <v>43.59</v>
      </c>
    </row>
    <row r="177" spans="2:7" ht="15" thickBot="1" x14ac:dyDescent="0.35">
      <c r="B177" s="47" t="s">
        <v>399</v>
      </c>
      <c r="C177" s="48">
        <v>436.81899999999996</v>
      </c>
      <c r="D177" s="48">
        <v>397.91499999999996</v>
      </c>
      <c r="E177" s="48">
        <v>201.988</v>
      </c>
      <c r="F177" s="48">
        <v>98.085999999999999</v>
      </c>
      <c r="G177" s="48">
        <v>321.87</v>
      </c>
    </row>
    <row r="178" spans="2:7" ht="15" thickBot="1" x14ac:dyDescent="0.35">
      <c r="B178" s="47" t="s">
        <v>400</v>
      </c>
      <c r="C178" s="48">
        <v>349.53399999999999</v>
      </c>
      <c r="D178" s="48">
        <v>306.63499999999999</v>
      </c>
      <c r="E178" s="48">
        <v>322.59100000000001</v>
      </c>
      <c r="F178" s="48">
        <v>113.035</v>
      </c>
      <c r="G178" s="48">
        <v>107.233</v>
      </c>
    </row>
    <row r="179" spans="2:7" ht="15" thickBot="1" x14ac:dyDescent="0.35">
      <c r="B179" s="47" t="s">
        <v>401</v>
      </c>
      <c r="C179" s="48">
        <v>447.31799999999998</v>
      </c>
      <c r="D179" s="48">
        <v>427.03999999999996</v>
      </c>
      <c r="E179" s="48">
        <v>379.00300000000004</v>
      </c>
      <c r="F179" s="48">
        <v>412.01</v>
      </c>
      <c r="G179" s="48">
        <v>104.521</v>
      </c>
    </row>
    <row r="180" spans="2:7" ht="15" thickBot="1" x14ac:dyDescent="0.35">
      <c r="B180" s="47" t="s">
        <v>402</v>
      </c>
      <c r="C180" s="48">
        <v>6.0659999999999998</v>
      </c>
      <c r="D180" s="48">
        <v>23.125</v>
      </c>
      <c r="E180" s="48">
        <v>23.381999999999998</v>
      </c>
      <c r="F180" s="48">
        <v>108.651</v>
      </c>
      <c r="G180" s="48">
        <v>115.414</v>
      </c>
    </row>
    <row r="181" spans="2:7" ht="15" thickBot="1" x14ac:dyDescent="0.35">
      <c r="B181" s="47" t="s">
        <v>403</v>
      </c>
      <c r="C181" s="48">
        <v>100</v>
      </c>
      <c r="D181" s="48">
        <v>0</v>
      </c>
      <c r="E181" s="48">
        <v>0</v>
      </c>
      <c r="F181" s="48">
        <v>0</v>
      </c>
      <c r="G181" s="48">
        <v>0</v>
      </c>
    </row>
    <row r="182" spans="2:7" ht="15" thickBot="1" x14ac:dyDescent="0.35">
      <c r="B182" s="47" t="s">
        <v>404</v>
      </c>
      <c r="C182" s="48">
        <v>284.91800000000001</v>
      </c>
      <c r="D182" s="48">
        <v>346.08800000000002</v>
      </c>
      <c r="E182" s="48">
        <v>263.61900000000003</v>
      </c>
      <c r="F182" s="48">
        <v>239.56399999999999</v>
      </c>
      <c r="G182" s="48">
        <v>223.94200000000001</v>
      </c>
    </row>
    <row r="183" spans="2:7" ht="15" thickBot="1" x14ac:dyDescent="0.35">
      <c r="B183" s="47" t="s">
        <v>405</v>
      </c>
      <c r="C183" s="48">
        <v>522.19600000000003</v>
      </c>
      <c r="D183" s="48">
        <v>144.297</v>
      </c>
      <c r="E183" s="48">
        <v>124.10599999999999</v>
      </c>
      <c r="F183" s="48">
        <v>222.196</v>
      </c>
      <c r="G183" s="48">
        <v>115.18600000000001</v>
      </c>
    </row>
    <row r="184" spans="2:7" ht="15" thickBot="1" x14ac:dyDescent="0.35">
      <c r="B184" s="47" t="s">
        <v>406</v>
      </c>
      <c r="C184" s="48">
        <v>5153.1989999999996</v>
      </c>
      <c r="D184" s="48">
        <v>198.804</v>
      </c>
      <c r="E184" s="48">
        <v>141.85400000000001</v>
      </c>
      <c r="F184" s="48">
        <v>86.852999999999994</v>
      </c>
      <c r="G184" s="48">
        <v>100.47999999999999</v>
      </c>
    </row>
    <row r="185" spans="2:7" ht="15" thickBot="1" x14ac:dyDescent="0.35">
      <c r="B185" s="47" t="s">
        <v>407</v>
      </c>
      <c r="C185" s="48">
        <v>33.776000000000003</v>
      </c>
      <c r="D185" s="48">
        <v>446.79300000000001</v>
      </c>
      <c r="E185" s="48">
        <v>39.238</v>
      </c>
      <c r="F185" s="48">
        <v>140.267</v>
      </c>
      <c r="G185" s="48">
        <v>23.248999999999999</v>
      </c>
    </row>
    <row r="186" spans="2:7" ht="15" thickBot="1" x14ac:dyDescent="0.35">
      <c r="B186" s="47" t="s">
        <v>408</v>
      </c>
      <c r="C186" s="48">
        <v>608.69000000000005</v>
      </c>
      <c r="D186" s="48">
        <v>146.762</v>
      </c>
      <c r="E186" s="48">
        <v>264.69399999999996</v>
      </c>
      <c r="F186" s="48">
        <v>68.414000000000001</v>
      </c>
      <c r="G186" s="48">
        <v>44.695999999999998</v>
      </c>
    </row>
    <row r="187" spans="2:7" ht="15" thickBot="1" x14ac:dyDescent="0.35">
      <c r="B187" s="47" t="s">
        <v>409</v>
      </c>
      <c r="C187" s="48">
        <v>114.264</v>
      </c>
      <c r="D187" s="48">
        <v>389.589</v>
      </c>
      <c r="E187" s="48">
        <v>122.754</v>
      </c>
      <c r="F187" s="48">
        <v>85.111999999999995</v>
      </c>
      <c r="G187" s="48">
        <v>98.673000000000002</v>
      </c>
    </row>
    <row r="188" spans="2:7" ht="15" thickBot="1" x14ac:dyDescent="0.35">
      <c r="B188" s="47" t="s">
        <v>410</v>
      </c>
      <c r="C188" s="48">
        <v>264.45600000000002</v>
      </c>
      <c r="D188" s="48">
        <v>207.25200000000001</v>
      </c>
      <c r="E188" s="48">
        <v>167.96299999999999</v>
      </c>
      <c r="F188" s="48">
        <v>63.552999999999997</v>
      </c>
      <c r="G188" s="48">
        <v>464.47399999999999</v>
      </c>
    </row>
    <row r="189" spans="2:7" ht="15" thickBot="1" x14ac:dyDescent="0.35">
      <c r="B189" s="47" t="s">
        <v>411</v>
      </c>
      <c r="C189" s="48">
        <v>34.893999999999998</v>
      </c>
      <c r="D189" s="48">
        <v>43.482999999999997</v>
      </c>
      <c r="E189" s="48">
        <v>22.280999999999999</v>
      </c>
      <c r="F189" s="48">
        <v>37.136000000000003</v>
      </c>
      <c r="G189" s="48">
        <v>27.434999999999999</v>
      </c>
    </row>
    <row r="190" spans="2:7" ht="15" thickBot="1" x14ac:dyDescent="0.35">
      <c r="B190" s="47" t="s">
        <v>412</v>
      </c>
      <c r="C190" s="48">
        <v>17.743000000000002</v>
      </c>
      <c r="D190" s="48">
        <v>128.518</v>
      </c>
      <c r="E190" s="48">
        <v>329.351</v>
      </c>
      <c r="F190" s="48">
        <v>15.385999999999999</v>
      </c>
      <c r="G190" s="48">
        <v>26.712</v>
      </c>
    </row>
    <row r="191" spans="2:7" ht="15" thickBot="1" x14ac:dyDescent="0.35">
      <c r="B191" s="47" t="s">
        <v>413</v>
      </c>
      <c r="C191" s="48">
        <v>0</v>
      </c>
      <c r="D191" s="48">
        <v>217.06</v>
      </c>
      <c r="E191" s="48">
        <v>0</v>
      </c>
      <c r="F191" s="48">
        <v>39.225000000000001</v>
      </c>
      <c r="G191" s="48">
        <v>0</v>
      </c>
    </row>
    <row r="192" spans="2:7" ht="15" thickBot="1" x14ac:dyDescent="0.35">
      <c r="B192" s="47" t="s">
        <v>414</v>
      </c>
      <c r="C192" s="48">
        <v>100</v>
      </c>
      <c r="D192" s="48">
        <v>300</v>
      </c>
      <c r="E192" s="48">
        <v>200</v>
      </c>
      <c r="F192" s="48">
        <v>0</v>
      </c>
      <c r="G192" s="48">
        <v>300</v>
      </c>
    </row>
    <row r="193" spans="2:7" ht="15" thickBot="1" x14ac:dyDescent="0.35">
      <c r="B193" s="47" t="s">
        <v>415</v>
      </c>
      <c r="C193" s="48">
        <v>0</v>
      </c>
      <c r="D193" s="48">
        <v>336.79899999999998</v>
      </c>
      <c r="E193" s="48">
        <v>5.5549999999999997</v>
      </c>
      <c r="F193" s="48">
        <v>200</v>
      </c>
      <c r="G193" s="48">
        <v>105.47499999999999</v>
      </c>
    </row>
    <row r="194" spans="2:7" ht="15" thickBot="1" x14ac:dyDescent="0.35">
      <c r="B194" s="47" t="s">
        <v>416</v>
      </c>
      <c r="C194" s="48">
        <v>263</v>
      </c>
      <c r="D194" s="48">
        <v>200</v>
      </c>
      <c r="E194" s="48">
        <v>100</v>
      </c>
      <c r="F194" s="48">
        <v>0</v>
      </c>
      <c r="G194" s="48">
        <v>0</v>
      </c>
    </row>
    <row r="195" spans="2:7" ht="15" thickBot="1" x14ac:dyDescent="0.35">
      <c r="B195" s="47" t="s">
        <v>417</v>
      </c>
      <c r="C195" s="48">
        <v>100</v>
      </c>
      <c r="D195" s="48">
        <v>100</v>
      </c>
      <c r="E195" s="48">
        <v>100</v>
      </c>
      <c r="F195" s="48">
        <v>100</v>
      </c>
      <c r="G195" s="48">
        <v>0</v>
      </c>
    </row>
    <row r="196" spans="2:7" ht="15" thickBot="1" x14ac:dyDescent="0.35">
      <c r="B196" s="47" t="s">
        <v>418</v>
      </c>
      <c r="C196" s="48">
        <v>334.33799999999997</v>
      </c>
      <c r="D196" s="48">
        <v>279.13299999999998</v>
      </c>
      <c r="E196" s="48">
        <v>223.77500000000001</v>
      </c>
      <c r="F196" s="48">
        <v>173.06900000000002</v>
      </c>
      <c r="G196" s="48">
        <v>322.81</v>
      </c>
    </row>
    <row r="197" spans="2:7" ht="15" thickBot="1" x14ac:dyDescent="0.35">
      <c r="B197" s="47" t="s">
        <v>419</v>
      </c>
      <c r="C197" s="48">
        <v>237.524</v>
      </c>
      <c r="D197" s="48">
        <v>327.755</v>
      </c>
      <c r="E197" s="48">
        <v>266.07499999999999</v>
      </c>
      <c r="F197" s="48">
        <v>4849.2449999999999</v>
      </c>
      <c r="G197" s="48">
        <v>198.91200000000001</v>
      </c>
    </row>
    <row r="198" spans="2:7" ht="15" thickBot="1" x14ac:dyDescent="0.35">
      <c r="B198" s="47" t="s">
        <v>420</v>
      </c>
      <c r="C198" s="48">
        <v>26.324000000000002</v>
      </c>
      <c r="D198" s="48">
        <v>126.645</v>
      </c>
      <c r="E198" s="48">
        <v>14.356999999999999</v>
      </c>
      <c r="F198" s="48">
        <v>16.888999999999999</v>
      </c>
      <c r="G198" s="48">
        <v>113.871</v>
      </c>
    </row>
    <row r="199" spans="2:7" ht="15" thickBot="1" x14ac:dyDescent="0.35">
      <c r="B199" s="47" t="s">
        <v>421</v>
      </c>
      <c r="C199" s="48">
        <v>30.323</v>
      </c>
      <c r="D199" s="48">
        <v>129.24699999999999</v>
      </c>
      <c r="E199" s="48">
        <v>31.722999999999999</v>
      </c>
      <c r="F199" s="48">
        <v>18.574000000000002</v>
      </c>
      <c r="G199" s="48">
        <v>27.196999999999999</v>
      </c>
    </row>
    <row r="200" spans="2:7" ht="15" thickBot="1" x14ac:dyDescent="0.35">
      <c r="B200" s="47" t="s">
        <v>422</v>
      </c>
      <c r="C200" s="48">
        <v>0</v>
      </c>
      <c r="D200" s="48">
        <v>0</v>
      </c>
      <c r="E200" s="48">
        <v>0</v>
      </c>
      <c r="F200" s="48">
        <v>0</v>
      </c>
      <c r="G200" s="48">
        <v>0</v>
      </c>
    </row>
    <row r="201" spans="2:7" ht="15" thickBot="1" x14ac:dyDescent="0.35">
      <c r="B201" s="47" t="s">
        <v>423</v>
      </c>
      <c r="C201" s="48">
        <v>122.66800000000001</v>
      </c>
      <c r="D201" s="48">
        <v>134.29</v>
      </c>
      <c r="E201" s="48">
        <v>40.006999999999998</v>
      </c>
      <c r="F201" s="48">
        <v>118.81</v>
      </c>
      <c r="G201" s="48">
        <v>21.562999999999999</v>
      </c>
    </row>
    <row r="202" spans="2:7" ht="15" thickBot="1" x14ac:dyDescent="0.35">
      <c r="B202" s="47" t="s">
        <v>424</v>
      </c>
      <c r="C202" s="48">
        <v>0</v>
      </c>
      <c r="D202" s="48">
        <v>0</v>
      </c>
      <c r="E202" s="48">
        <v>0</v>
      </c>
      <c r="F202" s="48">
        <v>0</v>
      </c>
      <c r="G202" s="48">
        <v>0</v>
      </c>
    </row>
    <row r="203" spans="2:7" ht="15" thickBot="1" x14ac:dyDescent="0.35">
      <c r="B203" s="47" t="s">
        <v>425</v>
      </c>
      <c r="C203" s="48">
        <v>0</v>
      </c>
      <c r="D203" s="48">
        <v>0</v>
      </c>
      <c r="E203" s="48">
        <v>0</v>
      </c>
      <c r="F203" s="48">
        <v>0</v>
      </c>
      <c r="G203" s="48">
        <v>0</v>
      </c>
    </row>
    <row r="204" spans="2:7" ht="15" thickBot="1" x14ac:dyDescent="0.35">
      <c r="B204" s="47" t="s">
        <v>426</v>
      </c>
      <c r="C204" s="48">
        <v>0</v>
      </c>
      <c r="D204" s="48">
        <v>0</v>
      </c>
      <c r="E204" s="48">
        <v>0</v>
      </c>
      <c r="F204" s="48">
        <v>0</v>
      </c>
      <c r="G204" s="48">
        <v>0</v>
      </c>
    </row>
    <row r="205" spans="2:7" ht="15" thickBot="1" x14ac:dyDescent="0.35">
      <c r="B205" s="47" t="s">
        <v>427</v>
      </c>
      <c r="C205" s="48">
        <v>214.916</v>
      </c>
      <c r="D205" s="48">
        <v>125.34099999999999</v>
      </c>
      <c r="E205" s="48">
        <v>97.670999999999992</v>
      </c>
      <c r="F205" s="48">
        <v>119.242</v>
      </c>
      <c r="G205" s="48">
        <v>110.05200000000001</v>
      </c>
    </row>
    <row r="206" spans="2:7" ht="15" thickBot="1" x14ac:dyDescent="0.35">
      <c r="B206" s="47" t="s">
        <v>428</v>
      </c>
      <c r="C206" s="48">
        <v>73.466999999999999</v>
      </c>
      <c r="D206" s="48">
        <v>84.793000000000006</v>
      </c>
      <c r="E206" s="48">
        <v>63.609000000000002</v>
      </c>
      <c r="F206" s="48">
        <v>61.668999999999997</v>
      </c>
      <c r="G206" s="48">
        <v>78.128</v>
      </c>
    </row>
    <row r="207" spans="2:7" ht="15" thickBot="1" x14ac:dyDescent="0.35">
      <c r="B207" s="47" t="s">
        <v>429</v>
      </c>
      <c r="C207" s="48">
        <v>374.84899999999999</v>
      </c>
      <c r="D207" s="48">
        <v>166.02300000000002</v>
      </c>
      <c r="E207" s="48">
        <v>61.73</v>
      </c>
      <c r="F207" s="48">
        <v>250.76400000000001</v>
      </c>
      <c r="G207" s="48">
        <v>143.249</v>
      </c>
    </row>
    <row r="208" spans="2:7" ht="15" thickBot="1" x14ac:dyDescent="0.35">
      <c r="B208" s="47" t="s">
        <v>430</v>
      </c>
      <c r="C208" s="48">
        <v>171.51</v>
      </c>
      <c r="D208" s="48">
        <v>89.165999999999997</v>
      </c>
      <c r="E208" s="48">
        <v>59.973999999999997</v>
      </c>
      <c r="F208" s="48">
        <v>42.570999999999998</v>
      </c>
      <c r="G208" s="48">
        <v>43.167999999999999</v>
      </c>
    </row>
    <row r="209" spans="2:7" ht="15" thickBot="1" x14ac:dyDescent="0.35">
      <c r="B209" s="47" t="s">
        <v>431</v>
      </c>
      <c r="C209" s="48">
        <v>0</v>
      </c>
      <c r="D209" s="48">
        <v>0</v>
      </c>
      <c r="E209" s="48">
        <v>0</v>
      </c>
      <c r="F209" s="48">
        <v>0</v>
      </c>
      <c r="G209" s="48">
        <v>0</v>
      </c>
    </row>
    <row r="210" spans="2:7" ht="15" thickBot="1" x14ac:dyDescent="0.35">
      <c r="B210" s="47" t="s">
        <v>432</v>
      </c>
      <c r="C210" s="48">
        <v>200</v>
      </c>
      <c r="D210" s="48">
        <v>200</v>
      </c>
      <c r="E210" s="48">
        <v>0</v>
      </c>
      <c r="F210" s="48">
        <v>0</v>
      </c>
      <c r="G210" s="48">
        <v>100</v>
      </c>
    </row>
    <row r="211" spans="2:7" ht="15" thickBot="1" x14ac:dyDescent="0.35">
      <c r="B211" s="47" t="s">
        <v>433</v>
      </c>
      <c r="C211" s="48">
        <v>163.155</v>
      </c>
      <c r="D211" s="48">
        <v>219.9</v>
      </c>
      <c r="E211" s="48">
        <v>207.65899999999999</v>
      </c>
      <c r="F211" s="48">
        <v>131.196</v>
      </c>
      <c r="G211" s="48">
        <v>145.917</v>
      </c>
    </row>
    <row r="212" spans="2:7" ht="15" thickBot="1" x14ac:dyDescent="0.35">
      <c r="B212" s="47" t="s">
        <v>434</v>
      </c>
      <c r="C212" s="48">
        <v>160.11799999999999</v>
      </c>
      <c r="D212" s="48">
        <v>187.8</v>
      </c>
      <c r="E212" s="48">
        <v>266.80500000000001</v>
      </c>
      <c r="F212" s="48">
        <v>175.20099999999999</v>
      </c>
      <c r="G212" s="48">
        <v>150.61099999999999</v>
      </c>
    </row>
    <row r="213" spans="2:7" ht="15" thickBot="1" x14ac:dyDescent="0.35">
      <c r="B213" s="47" t="s">
        <v>435</v>
      </c>
      <c r="C213" s="48">
        <v>0</v>
      </c>
      <c r="D213" s="48">
        <v>0</v>
      </c>
      <c r="E213" s="48">
        <v>0</v>
      </c>
      <c r="F213" s="48">
        <v>0</v>
      </c>
      <c r="G213" s="48">
        <v>0</v>
      </c>
    </row>
    <row r="214" spans="2:7" ht="15" thickBot="1" x14ac:dyDescent="0.35">
      <c r="B214" s="47" t="s">
        <v>436</v>
      </c>
      <c r="C214" s="48">
        <v>163.69199999999998</v>
      </c>
      <c r="D214" s="48">
        <v>428.74200000000002</v>
      </c>
      <c r="E214" s="48">
        <v>244.45</v>
      </c>
      <c r="F214" s="48">
        <v>141.46600000000001</v>
      </c>
      <c r="G214" s="48">
        <v>166.142</v>
      </c>
    </row>
    <row r="215" spans="2:7" ht="15" thickBot="1" x14ac:dyDescent="0.35">
      <c r="B215" s="47" t="s">
        <v>437</v>
      </c>
      <c r="C215" s="48">
        <v>102.027</v>
      </c>
      <c r="D215" s="48">
        <v>248.679</v>
      </c>
      <c r="E215" s="48">
        <v>153.203</v>
      </c>
      <c r="F215" s="48">
        <v>75.501000000000005</v>
      </c>
      <c r="G215" s="48">
        <v>98.400999999999996</v>
      </c>
    </row>
    <row r="216" spans="2:7" ht="15" thickBot="1" x14ac:dyDescent="0.35">
      <c r="B216" s="47" t="s">
        <v>438</v>
      </c>
      <c r="C216" s="48">
        <v>196.16800000000001</v>
      </c>
      <c r="D216" s="48">
        <v>317.41699999999997</v>
      </c>
      <c r="E216" s="48">
        <v>270.71100000000001</v>
      </c>
      <c r="F216" s="48">
        <v>176.71299999999999</v>
      </c>
      <c r="G216" s="48">
        <v>193.786</v>
      </c>
    </row>
    <row r="217" spans="2:7" ht="15" thickBot="1" x14ac:dyDescent="0.35">
      <c r="B217" s="47" t="s">
        <v>439</v>
      </c>
      <c r="C217" s="48">
        <v>334.649</v>
      </c>
      <c r="D217" s="48">
        <v>503.93600000000004</v>
      </c>
      <c r="E217" s="48">
        <v>497.03399999999999</v>
      </c>
      <c r="F217" s="48">
        <v>293.38099999999997</v>
      </c>
      <c r="G217" s="48">
        <v>321.10899999999998</v>
      </c>
    </row>
    <row r="218" spans="2:7" ht="15" thickBot="1" x14ac:dyDescent="0.35">
      <c r="B218" s="47" t="s">
        <v>440</v>
      </c>
      <c r="C218" s="48">
        <v>19.462</v>
      </c>
      <c r="D218" s="48">
        <v>16.36</v>
      </c>
      <c r="E218" s="48">
        <v>27.047000000000001</v>
      </c>
      <c r="F218" s="48">
        <v>12.066000000000001</v>
      </c>
      <c r="G218" s="48">
        <v>10.635</v>
      </c>
    </row>
    <row r="219" spans="2:7" ht="15" thickBot="1" x14ac:dyDescent="0.35">
      <c r="B219" s="47" t="s">
        <v>441</v>
      </c>
      <c r="C219" s="48">
        <v>207.77099999999999</v>
      </c>
      <c r="D219" s="48">
        <v>278.49200000000002</v>
      </c>
      <c r="E219" s="48">
        <v>230.809</v>
      </c>
      <c r="F219" s="48">
        <v>197.17</v>
      </c>
      <c r="G219" s="48">
        <v>219.58</v>
      </c>
    </row>
    <row r="220" spans="2:7" ht="15" thickBot="1" x14ac:dyDescent="0.35">
      <c r="B220" s="47" t="s">
        <v>442</v>
      </c>
      <c r="C220" s="48">
        <v>335.32400000000001</v>
      </c>
      <c r="D220" s="48">
        <v>322.58100000000002</v>
      </c>
      <c r="E220" s="48">
        <v>360.81799999999998</v>
      </c>
      <c r="F220" s="48">
        <v>258.00400000000002</v>
      </c>
      <c r="G220" s="48">
        <v>102.627</v>
      </c>
    </row>
    <row r="221" spans="2:7" ht="15" thickBot="1" x14ac:dyDescent="0.35">
      <c r="B221" s="47" t="s">
        <v>443</v>
      </c>
      <c r="C221" s="48">
        <v>180.56</v>
      </c>
      <c r="D221" s="48">
        <v>258.83100000000002</v>
      </c>
      <c r="E221" s="48">
        <v>202.28899999999999</v>
      </c>
      <c r="F221" s="48">
        <v>130.352</v>
      </c>
      <c r="G221" s="48">
        <v>149.74700000000001</v>
      </c>
    </row>
    <row r="222" spans="2:7" ht="15" thickBot="1" x14ac:dyDescent="0.35">
      <c r="B222" s="47" t="s">
        <v>444</v>
      </c>
      <c r="C222" s="48">
        <v>253.43</v>
      </c>
      <c r="D222" s="48">
        <v>341.21100000000001</v>
      </c>
      <c r="E222" s="48">
        <v>227.66399999999999</v>
      </c>
      <c r="F222" s="48">
        <v>148.01599999999999</v>
      </c>
      <c r="G222" s="48">
        <v>244.30699999999999</v>
      </c>
    </row>
    <row r="223" spans="2:7" ht="15" thickBot="1" x14ac:dyDescent="0.35">
      <c r="B223" s="47" t="s">
        <v>445</v>
      </c>
      <c r="C223" s="48">
        <v>13.016999999999999</v>
      </c>
      <c r="D223" s="48">
        <v>17.417999999999999</v>
      </c>
      <c r="E223" s="48">
        <v>10.058999999999999</v>
      </c>
      <c r="F223" s="48">
        <v>10.5</v>
      </c>
      <c r="G223" s="48">
        <v>6.6130000000000004</v>
      </c>
    </row>
    <row r="224" spans="2:7" ht="15" thickBot="1" x14ac:dyDescent="0.35">
      <c r="B224" s="47" t="s">
        <v>446</v>
      </c>
      <c r="C224" s="48">
        <v>19.141999999999999</v>
      </c>
      <c r="D224" s="48">
        <v>125.45699999999999</v>
      </c>
      <c r="E224" s="48">
        <v>21.388000000000002</v>
      </c>
      <c r="F224" s="48">
        <v>11.201000000000001</v>
      </c>
      <c r="G224" s="48">
        <v>8.8849999999999998</v>
      </c>
    </row>
    <row r="225" spans="2:7" ht="15" thickBot="1" x14ac:dyDescent="0.35">
      <c r="B225" s="47" t="s">
        <v>447</v>
      </c>
      <c r="C225" s="48">
        <v>0</v>
      </c>
      <c r="D225" s="48">
        <v>200</v>
      </c>
      <c r="E225" s="48">
        <v>300</v>
      </c>
      <c r="F225" s="48">
        <v>0</v>
      </c>
      <c r="G225" s="48">
        <v>100</v>
      </c>
    </row>
    <row r="226" spans="2:7" ht="15" thickBot="1" x14ac:dyDescent="0.35">
      <c r="B226" s="47" t="s">
        <v>448</v>
      </c>
      <c r="C226" s="48">
        <v>0</v>
      </c>
      <c r="D226" s="48">
        <v>102.44</v>
      </c>
      <c r="E226" s="48">
        <v>4.88</v>
      </c>
      <c r="F226" s="48">
        <v>0</v>
      </c>
      <c r="G226" s="48">
        <v>0</v>
      </c>
    </row>
    <row r="227" spans="2:7" ht="15" thickBot="1" x14ac:dyDescent="0.35">
      <c r="B227" s="47" t="s">
        <v>449</v>
      </c>
      <c r="C227" s="48">
        <v>57.447000000000003</v>
      </c>
      <c r="D227" s="48">
        <v>379.62400000000002</v>
      </c>
      <c r="E227" s="48">
        <v>70.83</v>
      </c>
      <c r="F227" s="48">
        <v>39.548000000000002</v>
      </c>
      <c r="G227" s="48">
        <v>57.100999999999999</v>
      </c>
    </row>
    <row r="228" spans="2:7" ht="15" thickBot="1" x14ac:dyDescent="0.35">
      <c r="B228" s="47" t="s">
        <v>450</v>
      </c>
      <c r="C228" s="48">
        <v>121.41500000000001</v>
      </c>
      <c r="D228" s="48">
        <v>185.441</v>
      </c>
      <c r="E228" s="48">
        <v>261.24</v>
      </c>
      <c r="F228" s="48">
        <v>142.25299999999999</v>
      </c>
      <c r="G228" s="48">
        <v>118.134</v>
      </c>
    </row>
    <row r="229" spans="2:7" ht="15" thickBot="1" x14ac:dyDescent="0.35">
      <c r="B229" s="47" t="s">
        <v>451</v>
      </c>
      <c r="C229" s="48">
        <v>9.3640000000000008</v>
      </c>
      <c r="D229" s="48">
        <v>219.56100000000001</v>
      </c>
      <c r="E229" s="48">
        <v>30.193999999999999</v>
      </c>
      <c r="F229" s="48">
        <v>12.765000000000001</v>
      </c>
      <c r="G229" s="48">
        <v>19.661000000000001</v>
      </c>
    </row>
    <row r="230" spans="2:7" ht="15" thickBot="1" x14ac:dyDescent="0.35">
      <c r="B230" s="47" t="s">
        <v>452</v>
      </c>
      <c r="C230" s="48">
        <v>160.27100000000002</v>
      </c>
      <c r="D230" s="48">
        <v>212.80199999999999</v>
      </c>
      <c r="E230" s="48">
        <v>195.06799999999998</v>
      </c>
      <c r="F230" s="48">
        <v>134.68700000000001</v>
      </c>
      <c r="G230" s="48">
        <v>122.107</v>
      </c>
    </row>
    <row r="231" spans="2:7" ht="15" thickBot="1" x14ac:dyDescent="0.35">
      <c r="B231" s="47" t="s">
        <v>453</v>
      </c>
      <c r="C231" s="48">
        <v>766.84400000000005</v>
      </c>
      <c r="D231" s="48">
        <v>997.27800000000002</v>
      </c>
      <c r="E231" s="48">
        <v>479.58699999999999</v>
      </c>
      <c r="F231" s="48">
        <v>626.56200000000001</v>
      </c>
      <c r="G231" s="48">
        <v>353.65300000000002</v>
      </c>
    </row>
    <row r="232" spans="2:7" ht="15" thickBot="1" x14ac:dyDescent="0.35">
      <c r="B232" s="47" t="s">
        <v>454</v>
      </c>
      <c r="C232" s="48">
        <v>378.63400000000001</v>
      </c>
      <c r="D232" s="48">
        <v>582.43499999999995</v>
      </c>
      <c r="E232" s="48">
        <v>268.18700000000001</v>
      </c>
      <c r="F232" s="48">
        <v>296.45699999999999</v>
      </c>
      <c r="G232" s="48">
        <v>301.51099999999997</v>
      </c>
    </row>
    <row r="233" spans="2:7" ht="15" thickBot="1" x14ac:dyDescent="0.35">
      <c r="B233" s="47" t="s">
        <v>455</v>
      </c>
      <c r="C233" s="48">
        <v>102.994</v>
      </c>
      <c r="D233" s="48">
        <v>146.56899999999999</v>
      </c>
      <c r="E233" s="48">
        <v>125.54900000000001</v>
      </c>
      <c r="F233" s="48">
        <v>103.13500000000001</v>
      </c>
      <c r="G233" s="48">
        <v>108.217</v>
      </c>
    </row>
    <row r="234" spans="2:7" ht="15" thickBot="1" x14ac:dyDescent="0.35">
      <c r="B234" s="47" t="s">
        <v>456</v>
      </c>
      <c r="C234" s="48">
        <v>304.04300000000001</v>
      </c>
      <c r="D234" s="48">
        <v>208.08600000000001</v>
      </c>
      <c r="E234" s="48">
        <v>0</v>
      </c>
      <c r="F234" s="48">
        <v>200</v>
      </c>
      <c r="G234" s="48">
        <v>404.04300000000001</v>
      </c>
    </row>
    <row r="235" spans="2:7" ht="15" thickBot="1" x14ac:dyDescent="0.35">
      <c r="B235" s="47" t="s">
        <v>457</v>
      </c>
      <c r="C235" s="48">
        <v>309.86</v>
      </c>
      <c r="D235" s="48">
        <v>502.21899999999999</v>
      </c>
      <c r="E235" s="48">
        <v>435.53699999999998</v>
      </c>
      <c r="F235" s="48">
        <v>630.19499999999994</v>
      </c>
      <c r="G235" s="48">
        <v>383.447</v>
      </c>
    </row>
    <row r="236" spans="2:7" ht="15" thickBot="1" x14ac:dyDescent="0.35">
      <c r="B236" s="47" t="s">
        <v>458</v>
      </c>
      <c r="C236" s="48">
        <v>111.601</v>
      </c>
      <c r="D236" s="48">
        <v>144.041</v>
      </c>
      <c r="E236" s="48">
        <v>121.352</v>
      </c>
      <c r="F236" s="48">
        <v>97.981999999999999</v>
      </c>
      <c r="G236" s="48">
        <v>91.912000000000006</v>
      </c>
    </row>
    <row r="237" spans="2:7" ht="15" thickBot="1" x14ac:dyDescent="0.35">
      <c r="B237" s="47" t="s">
        <v>459</v>
      </c>
      <c r="C237" s="48">
        <v>193.84399999999999</v>
      </c>
      <c r="D237" s="48">
        <v>344.00099999999998</v>
      </c>
      <c r="E237" s="48">
        <v>203.364</v>
      </c>
      <c r="F237" s="48">
        <v>245.55099999999999</v>
      </c>
      <c r="G237" s="48">
        <v>179.77500000000001</v>
      </c>
    </row>
    <row r="238" spans="2:7" ht="15" thickBot="1" x14ac:dyDescent="0.35">
      <c r="B238" s="47" t="s">
        <v>460</v>
      </c>
      <c r="C238" s="48">
        <v>283.67899999999997</v>
      </c>
      <c r="D238" s="48">
        <v>256.35199999999998</v>
      </c>
      <c r="E238" s="48">
        <v>109.86499999999999</v>
      </c>
      <c r="F238" s="48">
        <v>89.031000000000006</v>
      </c>
      <c r="G238" s="48">
        <v>173.93299999999999</v>
      </c>
    </row>
    <row r="239" spans="2:7" ht="15" thickBot="1" x14ac:dyDescent="0.35">
      <c r="B239" s="47" t="s">
        <v>461</v>
      </c>
      <c r="C239" s="48">
        <v>3.8789999999999996</v>
      </c>
      <c r="D239" s="48">
        <v>0</v>
      </c>
      <c r="E239" s="48">
        <v>0</v>
      </c>
      <c r="F239" s="48">
        <v>0</v>
      </c>
      <c r="G239" s="48">
        <v>0</v>
      </c>
    </row>
    <row r="240" spans="2:7" ht="15" thickBot="1" x14ac:dyDescent="0.35">
      <c r="B240" s="47" t="s">
        <v>462</v>
      </c>
      <c r="C240" s="48">
        <v>169.56</v>
      </c>
      <c r="D240" s="48">
        <v>333.06200000000001</v>
      </c>
      <c r="E240" s="48">
        <v>190.39500000000001</v>
      </c>
      <c r="F240" s="48">
        <v>134.321</v>
      </c>
      <c r="G240" s="48">
        <v>119.504</v>
      </c>
    </row>
    <row r="241" spans="2:7" ht="15" thickBot="1" x14ac:dyDescent="0.35">
      <c r="B241" s="47" t="s">
        <v>463</v>
      </c>
      <c r="C241" s="48">
        <v>307.70099999999996</v>
      </c>
      <c r="D241" s="48">
        <v>430.64699999999999</v>
      </c>
      <c r="E241" s="48">
        <v>522.548</v>
      </c>
      <c r="F241" s="48">
        <v>230.89500000000001</v>
      </c>
      <c r="G241" s="48">
        <v>286.464</v>
      </c>
    </row>
    <row r="242" spans="2:7" ht="15" thickBot="1" x14ac:dyDescent="0.35">
      <c r="B242" s="47" t="s">
        <v>464</v>
      </c>
      <c r="C242" s="48">
        <v>204.83799999999999</v>
      </c>
      <c r="D242" s="48">
        <v>330.07299999999998</v>
      </c>
      <c r="E242" s="48">
        <v>264.79599999999999</v>
      </c>
      <c r="F242" s="48">
        <v>192.09899999999999</v>
      </c>
      <c r="G242" s="48">
        <v>165.68199999999999</v>
      </c>
    </row>
    <row r="243" spans="2:7" ht="15" thickBot="1" x14ac:dyDescent="0.35">
      <c r="B243" s="47" t="s">
        <v>465</v>
      </c>
      <c r="C243" s="48">
        <v>113.247</v>
      </c>
      <c r="D243" s="48">
        <v>825.30799999999999</v>
      </c>
      <c r="E243" s="48">
        <v>380.36200000000002</v>
      </c>
      <c r="F243" s="48">
        <v>211.727</v>
      </c>
      <c r="G243" s="48">
        <v>213.24700000000001</v>
      </c>
    </row>
    <row r="244" spans="2:7" ht="15" thickBot="1" x14ac:dyDescent="0.35">
      <c r="B244" s="47" t="s">
        <v>466</v>
      </c>
      <c r="C244" s="48">
        <v>0</v>
      </c>
      <c r="D244" s="48">
        <v>0</v>
      </c>
      <c r="E244" s="48">
        <v>0</v>
      </c>
      <c r="F244" s="48">
        <v>19.940000000000001</v>
      </c>
      <c r="G244" s="48">
        <v>0</v>
      </c>
    </row>
    <row r="245" spans="2:7" ht="15" thickBot="1" x14ac:dyDescent="0.35">
      <c r="B245" s="47" t="s">
        <v>467</v>
      </c>
      <c r="C245" s="48">
        <v>300</v>
      </c>
      <c r="D245" s="48">
        <v>300</v>
      </c>
      <c r="E245" s="48">
        <v>8.2449999999999992</v>
      </c>
      <c r="F245" s="48">
        <v>0</v>
      </c>
      <c r="G245" s="48">
        <v>201</v>
      </c>
    </row>
    <row r="246" spans="2:7" ht="15" thickBot="1" x14ac:dyDescent="0.35">
      <c r="B246" s="47" t="s">
        <v>468</v>
      </c>
      <c r="C246" s="48">
        <v>43.944000000000003</v>
      </c>
      <c r="D246" s="48">
        <v>81.558000000000007</v>
      </c>
      <c r="E246" s="48">
        <v>72.286000000000001</v>
      </c>
      <c r="F246" s="48">
        <v>44.713000000000001</v>
      </c>
      <c r="G246" s="48">
        <v>44.853999999999999</v>
      </c>
    </row>
    <row r="247" spans="2:7" ht="15" thickBot="1" x14ac:dyDescent="0.35">
      <c r="B247" s="47" t="s">
        <v>469</v>
      </c>
      <c r="C247" s="48">
        <v>2.8860000000000001</v>
      </c>
      <c r="D247" s="48">
        <v>29.234000000000002</v>
      </c>
      <c r="E247" s="48">
        <v>10.872999999999999</v>
      </c>
      <c r="F247" s="48">
        <v>13.89</v>
      </c>
      <c r="G247" s="48">
        <v>6.5129999999999999</v>
      </c>
    </row>
    <row r="248" spans="2:7" ht="15" thickBot="1" x14ac:dyDescent="0.35">
      <c r="B248" s="47" t="s">
        <v>470</v>
      </c>
      <c r="C248" s="48">
        <v>71.995999999999995</v>
      </c>
      <c r="D248" s="48">
        <v>103.08199999999999</v>
      </c>
      <c r="E248" s="48">
        <v>117.774</v>
      </c>
      <c r="F248" s="48">
        <v>115.71899999999999</v>
      </c>
      <c r="G248" s="48">
        <v>81.096999999999994</v>
      </c>
    </row>
    <row r="249" spans="2:7" ht="15" thickBot="1" x14ac:dyDescent="0.35">
      <c r="B249" s="47" t="s">
        <v>471</v>
      </c>
      <c r="C249" s="48">
        <v>492.577</v>
      </c>
      <c r="D249" s="48">
        <v>572.57500000000005</v>
      </c>
      <c r="E249" s="48">
        <v>266.66800000000001</v>
      </c>
      <c r="F249" s="48">
        <v>171.88899999999998</v>
      </c>
      <c r="G249" s="48">
        <v>326.34500000000003</v>
      </c>
    </row>
    <row r="250" spans="2:7" ht="15" thickBot="1" x14ac:dyDescent="0.35">
      <c r="B250" s="47" t="s">
        <v>472</v>
      </c>
      <c r="C250" s="48">
        <v>245.131</v>
      </c>
      <c r="D250" s="48">
        <v>401.75400000000002</v>
      </c>
      <c r="E250" s="48">
        <v>140.916</v>
      </c>
      <c r="F250" s="48">
        <v>117.449</v>
      </c>
      <c r="G250" s="48">
        <v>199.20400000000001</v>
      </c>
    </row>
    <row r="251" spans="2:7" ht="15" thickBot="1" x14ac:dyDescent="0.35">
      <c r="B251" s="47" t="s">
        <v>473</v>
      </c>
      <c r="C251" s="48">
        <v>45.677999999999997</v>
      </c>
      <c r="D251" s="48">
        <v>91.611000000000004</v>
      </c>
      <c r="E251" s="48">
        <v>69.298000000000002</v>
      </c>
      <c r="F251" s="48">
        <v>51.023000000000003</v>
      </c>
      <c r="G251" s="48">
        <v>53.759</v>
      </c>
    </row>
    <row r="252" spans="2:7" ht="15" thickBot="1" x14ac:dyDescent="0.35">
      <c r="B252" s="47" t="s">
        <v>474</v>
      </c>
      <c r="C252" s="48">
        <v>119.69499999999999</v>
      </c>
      <c r="D252" s="48">
        <v>131.072</v>
      </c>
      <c r="E252" s="48">
        <v>18.422000000000001</v>
      </c>
      <c r="F252" s="48">
        <v>120.45400000000001</v>
      </c>
      <c r="G252" s="48">
        <v>66.346999999999994</v>
      </c>
    </row>
    <row r="253" spans="2:7" ht="15" thickBot="1" x14ac:dyDescent="0.35">
      <c r="B253" s="47" t="s">
        <v>475</v>
      </c>
      <c r="C253" s="48">
        <v>775.50900000000001</v>
      </c>
      <c r="D253" s="48">
        <v>561.49299999999994</v>
      </c>
      <c r="E253" s="48">
        <v>508.553</v>
      </c>
      <c r="F253" s="48">
        <v>364.50099999999998</v>
      </c>
      <c r="G253" s="48">
        <v>270.52300000000002</v>
      </c>
    </row>
    <row r="254" spans="2:7" ht="15" thickBot="1" x14ac:dyDescent="0.35">
      <c r="B254" s="47" t="s">
        <v>476</v>
      </c>
      <c r="C254" s="48">
        <v>174.875</v>
      </c>
      <c r="D254" s="48">
        <v>390.44200000000001</v>
      </c>
      <c r="E254" s="48">
        <v>200.33199999999999</v>
      </c>
      <c r="F254" s="48">
        <v>62.79</v>
      </c>
      <c r="G254" s="48">
        <v>159.089</v>
      </c>
    </row>
    <row r="255" spans="2:7" ht="15" thickBot="1" x14ac:dyDescent="0.35">
      <c r="B255" s="47" t="s">
        <v>477</v>
      </c>
      <c r="C255" s="48">
        <v>434.303</v>
      </c>
      <c r="D255" s="48">
        <v>507.39200000000005</v>
      </c>
      <c r="E255" s="48">
        <v>490.87099999999998</v>
      </c>
      <c r="F255" s="48">
        <v>313.97699999999998</v>
      </c>
      <c r="G255" s="48">
        <v>319.97199999999998</v>
      </c>
    </row>
    <row r="256" spans="2:7" ht="15" thickBot="1" x14ac:dyDescent="0.35">
      <c r="B256" s="47" t="s">
        <v>478</v>
      </c>
      <c r="C256" s="48">
        <v>696.02600000000007</v>
      </c>
      <c r="D256" s="48">
        <v>3603.5259999999998</v>
      </c>
      <c r="E256" s="48">
        <v>718.39800000000002</v>
      </c>
      <c r="F256" s="48">
        <v>432.827</v>
      </c>
      <c r="G256" s="48">
        <v>462.05900000000003</v>
      </c>
    </row>
    <row r="257" spans="2:7" ht="15" thickBot="1" x14ac:dyDescent="0.35">
      <c r="B257" s="47" t="s">
        <v>479</v>
      </c>
      <c r="C257" s="48">
        <v>231.47499999999999</v>
      </c>
      <c r="D257" s="48">
        <v>415.94900000000001</v>
      </c>
      <c r="E257" s="48">
        <v>283.80399999999997</v>
      </c>
      <c r="F257" s="48">
        <v>264.69799999999998</v>
      </c>
      <c r="G257" s="48">
        <v>259.20100000000002</v>
      </c>
    </row>
    <row r="258" spans="2:7" ht="15" thickBot="1" x14ac:dyDescent="0.35">
      <c r="B258" s="47" t="s">
        <v>480</v>
      </c>
      <c r="C258" s="48">
        <v>61.985999999999997</v>
      </c>
      <c r="D258" s="48">
        <v>120.946</v>
      </c>
      <c r="E258" s="48">
        <v>108.64400000000001</v>
      </c>
      <c r="F258" s="48">
        <v>63.167999999999999</v>
      </c>
      <c r="G258" s="48">
        <v>54.832999999999998</v>
      </c>
    </row>
    <row r="259" spans="2:7" ht="15" thickBot="1" x14ac:dyDescent="0.35">
      <c r="B259" s="47" t="s">
        <v>481</v>
      </c>
      <c r="C259" s="48">
        <v>179.65799999999999</v>
      </c>
      <c r="D259" s="48">
        <v>356.38800000000003</v>
      </c>
      <c r="E259" s="48">
        <v>306.73</v>
      </c>
      <c r="F259" s="48">
        <v>166.72200000000001</v>
      </c>
      <c r="G259" s="48">
        <v>153.89500000000001</v>
      </c>
    </row>
    <row r="260" spans="2:7" ht="15" thickBot="1" x14ac:dyDescent="0.35">
      <c r="B260" s="47" t="s">
        <v>482</v>
      </c>
      <c r="C260" s="48">
        <v>124.64400000000001</v>
      </c>
      <c r="D260" s="48">
        <v>259.84199999999998</v>
      </c>
      <c r="E260" s="48">
        <v>60.653000000000006</v>
      </c>
      <c r="F260" s="48">
        <v>34.142000000000003</v>
      </c>
      <c r="G260" s="48">
        <v>132.87</v>
      </c>
    </row>
    <row r="261" spans="2:7" ht="15" thickBot="1" x14ac:dyDescent="0.35">
      <c r="B261" s="47" t="s">
        <v>483</v>
      </c>
      <c r="C261" s="48">
        <v>0</v>
      </c>
      <c r="D261" s="48">
        <v>0</v>
      </c>
      <c r="E261" s="48">
        <v>0</v>
      </c>
      <c r="F261" s="48">
        <v>0</v>
      </c>
      <c r="G261" s="48">
        <v>0</v>
      </c>
    </row>
    <row r="262" spans="2:7" ht="15" thickBot="1" x14ac:dyDescent="0.35">
      <c r="B262" s="47" t="s">
        <v>484</v>
      </c>
      <c r="C262" s="48">
        <v>516.57100000000003</v>
      </c>
      <c r="D262" s="48">
        <v>2703.2</v>
      </c>
      <c r="E262" s="48">
        <v>200</v>
      </c>
      <c r="F262" s="48">
        <v>0</v>
      </c>
      <c r="G262" s="48">
        <v>204.113</v>
      </c>
    </row>
    <row r="263" spans="2:7" ht="15" thickBot="1" x14ac:dyDescent="0.35">
      <c r="B263" s="47" t="s">
        <v>485</v>
      </c>
      <c r="C263" s="48">
        <v>93.543999999999997</v>
      </c>
      <c r="D263" s="48">
        <v>180.27799999999999</v>
      </c>
      <c r="E263" s="48">
        <v>128.23699999999999</v>
      </c>
      <c r="F263" s="48">
        <v>67.093000000000004</v>
      </c>
      <c r="G263" s="48">
        <v>81.448999999999998</v>
      </c>
    </row>
    <row r="264" spans="2:7" ht="15" thickBot="1" x14ac:dyDescent="0.35">
      <c r="B264" s="47" t="s">
        <v>486</v>
      </c>
      <c r="C264" s="48">
        <v>95.574000000000012</v>
      </c>
      <c r="D264" s="48">
        <v>173.423</v>
      </c>
      <c r="E264" s="48">
        <v>142.50700000000001</v>
      </c>
      <c r="F264" s="48">
        <v>103.26900000000001</v>
      </c>
      <c r="G264" s="48">
        <v>138.75800000000001</v>
      </c>
    </row>
    <row r="265" spans="2:7" ht="15" thickBot="1" x14ac:dyDescent="0.35">
      <c r="B265" s="47" t="s">
        <v>487</v>
      </c>
      <c r="C265" s="48">
        <v>79.284999999999997</v>
      </c>
      <c r="D265" s="48">
        <v>153.33799999999999</v>
      </c>
      <c r="E265" s="48">
        <v>89.081000000000003</v>
      </c>
      <c r="F265" s="48">
        <v>108.446</v>
      </c>
      <c r="G265" s="48">
        <v>74.338999999999999</v>
      </c>
    </row>
    <row r="266" spans="2:7" ht="15" thickBot="1" x14ac:dyDescent="0.35">
      <c r="B266" s="47" t="s">
        <v>488</v>
      </c>
      <c r="C266" s="48">
        <v>235.553</v>
      </c>
      <c r="D266" s="48">
        <v>200.25299999999999</v>
      </c>
      <c r="E266" s="48">
        <v>147.97</v>
      </c>
      <c r="F266" s="48">
        <v>217.70400000000001</v>
      </c>
      <c r="G266" s="48">
        <v>212.321</v>
      </c>
    </row>
    <row r="267" spans="2:7" ht="15" thickBot="1" x14ac:dyDescent="0.35">
      <c r="B267" s="47" t="s">
        <v>489</v>
      </c>
      <c r="C267" s="48">
        <v>0</v>
      </c>
      <c r="D267" s="48">
        <v>0</v>
      </c>
      <c r="E267" s="48">
        <v>0</v>
      </c>
      <c r="F267" s="48">
        <v>0</v>
      </c>
      <c r="G267" s="48">
        <v>0</v>
      </c>
    </row>
    <row r="268" spans="2:7" ht="15" thickBot="1" x14ac:dyDescent="0.35">
      <c r="B268" s="47" t="s">
        <v>490</v>
      </c>
      <c r="C268" s="48">
        <v>28.748999999999999</v>
      </c>
      <c r="D268" s="48">
        <v>40.951999999999998</v>
      </c>
      <c r="E268" s="48">
        <v>27.876999999999999</v>
      </c>
      <c r="F268" s="48">
        <v>23.169</v>
      </c>
      <c r="G268" s="48">
        <v>22.064999999999998</v>
      </c>
    </row>
    <row r="269" spans="2:7" ht="15" thickBot="1" x14ac:dyDescent="0.35">
      <c r="B269" s="47" t="s">
        <v>491</v>
      </c>
      <c r="C269" s="48">
        <v>147.03799999999998</v>
      </c>
      <c r="D269" s="48">
        <v>210.744</v>
      </c>
      <c r="E269" s="48">
        <v>199.726</v>
      </c>
      <c r="F269" s="48">
        <v>222.726</v>
      </c>
      <c r="G269" s="48">
        <v>219.09299999999999</v>
      </c>
    </row>
    <row r="270" spans="2:7" ht="15" thickBot="1" x14ac:dyDescent="0.35">
      <c r="B270" s="47" t="s">
        <v>492</v>
      </c>
      <c r="C270" s="48">
        <v>225.03800000000001</v>
      </c>
      <c r="D270" s="48">
        <v>324.47199999999998</v>
      </c>
      <c r="E270" s="48">
        <v>100</v>
      </c>
      <c r="F270" s="48">
        <v>200</v>
      </c>
      <c r="G270" s="48">
        <v>0</v>
      </c>
    </row>
    <row r="271" spans="2:7" ht="15" thickBot="1" x14ac:dyDescent="0.35">
      <c r="B271" s="47" t="s">
        <v>493</v>
      </c>
      <c r="C271" s="48">
        <v>264.81700000000001</v>
      </c>
      <c r="D271" s="48">
        <v>182.876</v>
      </c>
      <c r="E271" s="48">
        <v>241.345</v>
      </c>
      <c r="F271" s="48">
        <v>146.584</v>
      </c>
      <c r="G271" s="48">
        <v>149.30700000000002</v>
      </c>
    </row>
    <row r="272" spans="2:7" ht="15" thickBot="1" x14ac:dyDescent="0.35">
      <c r="B272" s="47" t="s">
        <v>494</v>
      </c>
      <c r="C272" s="48">
        <v>815.76900000000001</v>
      </c>
      <c r="D272" s="48">
        <v>1213.598</v>
      </c>
      <c r="E272" s="48">
        <v>767.52199999999993</v>
      </c>
      <c r="F272" s="48">
        <v>543.31600000000003</v>
      </c>
      <c r="G272" s="48">
        <v>911.38599999999997</v>
      </c>
    </row>
    <row r="273" spans="2:7" ht="15" thickBot="1" x14ac:dyDescent="0.35">
      <c r="B273" s="47" t="s">
        <v>495</v>
      </c>
      <c r="C273" s="48">
        <v>82.625</v>
      </c>
      <c r="D273" s="48">
        <v>255.81200000000001</v>
      </c>
      <c r="E273" s="48">
        <v>151.43700000000001</v>
      </c>
      <c r="F273" s="48">
        <v>119.55799999999999</v>
      </c>
      <c r="G273" s="48">
        <v>87.685000000000002</v>
      </c>
    </row>
    <row r="274" spans="2:7" ht="15" thickBot="1" x14ac:dyDescent="0.35">
      <c r="B274" s="47" t="s">
        <v>496</v>
      </c>
      <c r="C274" s="48">
        <v>0</v>
      </c>
      <c r="D274" s="48">
        <v>0</v>
      </c>
      <c r="E274" s="48">
        <v>0</v>
      </c>
      <c r="F274" s="48">
        <v>0</v>
      </c>
      <c r="G274" s="48">
        <v>0</v>
      </c>
    </row>
    <row r="275" spans="2:7" ht="15" thickBot="1" x14ac:dyDescent="0.35">
      <c r="B275" s="47" t="s">
        <v>497</v>
      </c>
      <c r="C275" s="48">
        <v>203.33600000000001</v>
      </c>
      <c r="D275" s="48">
        <v>463.45500000000004</v>
      </c>
      <c r="E275" s="48">
        <v>193.52500000000001</v>
      </c>
      <c r="F275" s="48">
        <v>198.60300000000001</v>
      </c>
      <c r="G275" s="48">
        <v>189.54500000000002</v>
      </c>
    </row>
    <row r="276" spans="2:7" ht="15" thickBot="1" x14ac:dyDescent="0.35">
      <c r="B276" s="47" t="s">
        <v>498</v>
      </c>
      <c r="C276" s="48">
        <v>307.18900000000002</v>
      </c>
      <c r="D276" s="48">
        <v>347.53399999999999</v>
      </c>
      <c r="E276" s="48">
        <v>10.27</v>
      </c>
      <c r="F276" s="48">
        <v>607.18899999999996</v>
      </c>
      <c r="G276" s="48">
        <v>220.29499999999999</v>
      </c>
    </row>
    <row r="277" spans="2:7" ht="15" thickBot="1" x14ac:dyDescent="0.35">
      <c r="B277" s="47" t="s">
        <v>499</v>
      </c>
      <c r="C277" s="48">
        <v>105.33799999999999</v>
      </c>
      <c r="D277" s="48">
        <v>167.09199999999998</v>
      </c>
      <c r="E277" s="48">
        <v>175.7</v>
      </c>
      <c r="F277" s="48">
        <v>83.726000000000013</v>
      </c>
      <c r="G277" s="48">
        <v>79.656000000000006</v>
      </c>
    </row>
    <row r="278" spans="2:7" ht="15" thickBot="1" x14ac:dyDescent="0.35">
      <c r="B278" s="47" t="s">
        <v>500</v>
      </c>
      <c r="C278" s="48">
        <v>142.19900000000001</v>
      </c>
      <c r="D278" s="48">
        <v>399.61400000000003</v>
      </c>
      <c r="E278" s="48">
        <v>159.72</v>
      </c>
      <c r="F278" s="48">
        <v>203.78899999999999</v>
      </c>
      <c r="G278" s="48">
        <v>152.602</v>
      </c>
    </row>
    <row r="279" spans="2:7" ht="15" thickBot="1" x14ac:dyDescent="0.35">
      <c r="B279" s="47" t="s">
        <v>501</v>
      </c>
      <c r="C279" s="48">
        <v>252.881</v>
      </c>
      <c r="D279" s="48">
        <v>436.61</v>
      </c>
      <c r="E279" s="48">
        <v>477.14100000000002</v>
      </c>
      <c r="F279" s="48">
        <v>207.01499999999999</v>
      </c>
      <c r="G279" s="48">
        <v>288.14300000000003</v>
      </c>
    </row>
    <row r="280" spans="2:7" ht="15" thickBot="1" x14ac:dyDescent="0.35">
      <c r="B280" s="47" t="s">
        <v>502</v>
      </c>
      <c r="C280" s="48">
        <v>422.97399999999999</v>
      </c>
      <c r="D280" s="48">
        <v>752.04</v>
      </c>
      <c r="E280" s="48">
        <v>790.78899999999999</v>
      </c>
      <c r="F280" s="48">
        <v>482.77800000000002</v>
      </c>
      <c r="G280" s="48">
        <v>187.57900000000001</v>
      </c>
    </row>
    <row r="281" spans="2:7" ht="15" thickBot="1" x14ac:dyDescent="0.35">
      <c r="B281" s="47" t="s">
        <v>503</v>
      </c>
      <c r="C281" s="48">
        <v>510.49799999999999</v>
      </c>
      <c r="D281" s="48">
        <v>760.96600000000001</v>
      </c>
      <c r="E281" s="48">
        <v>659.57899999999995</v>
      </c>
      <c r="F281" s="48">
        <v>556.851</v>
      </c>
      <c r="G281" s="48">
        <v>548.71199999999999</v>
      </c>
    </row>
    <row r="282" spans="2:7" ht="15" thickBot="1" x14ac:dyDescent="0.35">
      <c r="B282" s="47" t="s">
        <v>504</v>
      </c>
      <c r="C282" s="48">
        <v>200.482</v>
      </c>
      <c r="D282" s="48">
        <v>296.73099999999999</v>
      </c>
      <c r="E282" s="48">
        <v>238.65899999999999</v>
      </c>
      <c r="F282" s="48">
        <v>148.249</v>
      </c>
      <c r="G282" s="48">
        <v>176.88900000000001</v>
      </c>
    </row>
    <row r="283" spans="2:7" ht="15" thickBot="1" x14ac:dyDescent="0.35">
      <c r="B283" s="47" t="s">
        <v>505</v>
      </c>
      <c r="C283" s="48">
        <v>222.06800000000001</v>
      </c>
      <c r="D283" s="48">
        <v>321.21000000000004</v>
      </c>
      <c r="E283" s="48">
        <v>207.43100000000001</v>
      </c>
      <c r="F283" s="48">
        <v>177.59200000000001</v>
      </c>
      <c r="G283" s="48">
        <v>210.71300000000002</v>
      </c>
    </row>
    <row r="284" spans="2:7" ht="15" thickBot="1" x14ac:dyDescent="0.35">
      <c r="B284" s="47" t="s">
        <v>506</v>
      </c>
      <c r="C284" s="48">
        <v>77.25800000000001</v>
      </c>
      <c r="D284" s="48">
        <v>216.77500000000001</v>
      </c>
      <c r="E284" s="48">
        <v>92.736000000000004</v>
      </c>
      <c r="F284" s="48">
        <v>70.311000000000007</v>
      </c>
      <c r="G284" s="48">
        <v>188.435</v>
      </c>
    </row>
    <row r="285" spans="2:7" ht="15" thickBot="1" x14ac:dyDescent="0.35">
      <c r="B285" s="47" t="s">
        <v>507</v>
      </c>
      <c r="C285" s="48">
        <v>370.50299999999999</v>
      </c>
      <c r="D285" s="48">
        <v>402.08499999999998</v>
      </c>
      <c r="E285" s="48">
        <v>311.26799999999997</v>
      </c>
      <c r="F285" s="48">
        <v>242.41900000000001</v>
      </c>
      <c r="G285" s="48">
        <v>221.85599999999999</v>
      </c>
    </row>
    <row r="286" spans="2:7" ht="15" thickBot="1" x14ac:dyDescent="0.35">
      <c r="B286" s="47" t="s">
        <v>508</v>
      </c>
      <c r="C286" s="48">
        <v>292.69299999999998</v>
      </c>
      <c r="D286" s="48">
        <v>271.16200000000003</v>
      </c>
      <c r="E286" s="48">
        <v>248.21799999999999</v>
      </c>
      <c r="F286" s="48">
        <v>177.952</v>
      </c>
      <c r="G286" s="48">
        <v>298.18099999999998</v>
      </c>
    </row>
    <row r="287" spans="2:7" ht="15" thickBot="1" x14ac:dyDescent="0.35">
      <c r="B287" s="47" t="s">
        <v>509</v>
      </c>
      <c r="C287" s="48">
        <v>163.614</v>
      </c>
      <c r="D287" s="48">
        <v>243.071</v>
      </c>
      <c r="E287" s="48">
        <v>186.55</v>
      </c>
      <c r="F287" s="48">
        <v>179.70099999999999</v>
      </c>
      <c r="G287" s="48">
        <v>154.42899999999997</v>
      </c>
    </row>
    <row r="288" spans="2:7" ht="15" thickBot="1" x14ac:dyDescent="0.35">
      <c r="B288" s="47" t="s">
        <v>510</v>
      </c>
      <c r="C288" s="48">
        <v>14.605</v>
      </c>
      <c r="D288" s="48">
        <v>19.009</v>
      </c>
      <c r="E288" s="48">
        <v>26.468</v>
      </c>
      <c r="F288" s="48">
        <v>17.712</v>
      </c>
      <c r="G288" s="48">
        <v>9.5540000000000003</v>
      </c>
    </row>
    <row r="289" spans="2:7" ht="15" thickBot="1" x14ac:dyDescent="0.35">
      <c r="B289" s="47" t="s">
        <v>511</v>
      </c>
      <c r="C289" s="48">
        <v>508.07799999999997</v>
      </c>
      <c r="D289" s="48">
        <v>833.74299999999994</v>
      </c>
      <c r="E289" s="48">
        <v>164.78200000000001</v>
      </c>
      <c r="F289" s="48">
        <v>269.375</v>
      </c>
      <c r="G289" s="48">
        <v>334.85899999999998</v>
      </c>
    </row>
    <row r="290" spans="2:7" ht="15" thickBot="1" x14ac:dyDescent="0.35">
      <c r="B290" s="47" t="s">
        <v>512</v>
      </c>
      <c r="C290" s="48">
        <v>0</v>
      </c>
      <c r="D290" s="48">
        <v>0</v>
      </c>
      <c r="E290" s="48">
        <v>0</v>
      </c>
      <c r="F290" s="48">
        <v>0</v>
      </c>
      <c r="G290" s="48">
        <v>0</v>
      </c>
    </row>
    <row r="291" spans="2:7" ht="15" thickBot="1" x14ac:dyDescent="0.35">
      <c r="B291" s="47" t="s">
        <v>513</v>
      </c>
      <c r="C291" s="48">
        <v>0</v>
      </c>
      <c r="D291" s="48">
        <v>209.09</v>
      </c>
      <c r="E291" s="48">
        <v>100</v>
      </c>
      <c r="F291" s="48">
        <v>100</v>
      </c>
      <c r="G291" s="48">
        <v>0</v>
      </c>
    </row>
    <row r="292" spans="2:7" ht="15" thickBot="1" x14ac:dyDescent="0.35">
      <c r="B292" s="47" t="s">
        <v>514</v>
      </c>
      <c r="C292" s="48">
        <v>232.773</v>
      </c>
      <c r="D292" s="48">
        <v>427.26900000000001</v>
      </c>
      <c r="E292" s="48">
        <v>375.38400000000001</v>
      </c>
      <c r="F292" s="48">
        <v>161.98500000000001</v>
      </c>
      <c r="G292" s="48">
        <v>177.05</v>
      </c>
    </row>
    <row r="293" spans="2:7" ht="15" thickBot="1" x14ac:dyDescent="0.35">
      <c r="B293" s="47" t="s">
        <v>515</v>
      </c>
      <c r="C293" s="48">
        <v>50.868000000000002</v>
      </c>
      <c r="D293" s="48">
        <v>56.704000000000001</v>
      </c>
      <c r="E293" s="48">
        <v>62.918999999999997</v>
      </c>
      <c r="F293" s="48">
        <v>34.655000000000001</v>
      </c>
      <c r="G293" s="48">
        <v>34.048000000000002</v>
      </c>
    </row>
    <row r="294" spans="2:7" ht="15" thickBot="1" x14ac:dyDescent="0.35">
      <c r="B294" s="47" t="s">
        <v>516</v>
      </c>
      <c r="C294" s="48">
        <v>167.95600000000002</v>
      </c>
      <c r="D294" s="48">
        <v>93.63</v>
      </c>
      <c r="E294" s="48">
        <v>184.28800000000001</v>
      </c>
      <c r="F294" s="48">
        <v>143.19999999999999</v>
      </c>
      <c r="G294" s="48">
        <v>51.484000000000002</v>
      </c>
    </row>
    <row r="295" spans="2:7" ht="15" thickBot="1" x14ac:dyDescent="0.35">
      <c r="B295" s="47" t="s">
        <v>517</v>
      </c>
      <c r="C295" s="48">
        <v>285.27300000000002</v>
      </c>
      <c r="D295" s="48">
        <v>802.25099999999998</v>
      </c>
      <c r="E295" s="48">
        <v>95.201999999999998</v>
      </c>
      <c r="F295" s="48">
        <v>105.16200000000001</v>
      </c>
      <c r="G295" s="48">
        <v>219.02</v>
      </c>
    </row>
    <row r="296" spans="2:7" ht="15" thickBot="1" x14ac:dyDescent="0.35">
      <c r="B296" s="47" t="s">
        <v>518</v>
      </c>
      <c r="C296" s="48">
        <v>328.90899999999999</v>
      </c>
      <c r="D296" s="48">
        <v>381.488</v>
      </c>
      <c r="E296" s="48">
        <v>208.42699999999999</v>
      </c>
      <c r="F296" s="48">
        <v>245.375</v>
      </c>
      <c r="G296" s="48">
        <v>334.21100000000001</v>
      </c>
    </row>
    <row r="297" spans="2:7" ht="15" thickBot="1" x14ac:dyDescent="0.35">
      <c r="B297" s="47" t="s">
        <v>519</v>
      </c>
      <c r="C297" s="48">
        <v>324.86199999999997</v>
      </c>
      <c r="D297" s="48">
        <v>789.529</v>
      </c>
      <c r="E297" s="48">
        <v>398.41500000000002</v>
      </c>
      <c r="F297" s="48">
        <v>418.51499999999999</v>
      </c>
      <c r="G297" s="48">
        <v>321.19200000000001</v>
      </c>
    </row>
    <row r="298" spans="2:7" ht="15" thickBot="1" x14ac:dyDescent="0.35">
      <c r="B298" s="47" t="s">
        <v>520</v>
      </c>
      <c r="C298" s="48">
        <v>422.87299999999999</v>
      </c>
      <c r="D298" s="48">
        <v>546.20100000000002</v>
      </c>
      <c r="E298" s="48">
        <v>408.262</v>
      </c>
      <c r="F298" s="48">
        <v>354.31700000000001</v>
      </c>
      <c r="G298" s="48">
        <v>309.99299999999999</v>
      </c>
    </row>
    <row r="299" spans="2:7" ht="15" thickBot="1" x14ac:dyDescent="0.35">
      <c r="B299" s="47" t="s">
        <v>521</v>
      </c>
      <c r="C299" s="48">
        <v>442.20699999999999</v>
      </c>
      <c r="D299" s="48">
        <v>464.70299999999997</v>
      </c>
      <c r="E299" s="48">
        <v>403.04399999999998</v>
      </c>
      <c r="F299" s="48">
        <v>246.04900000000001</v>
      </c>
      <c r="G299" s="48">
        <v>275.28399999999999</v>
      </c>
    </row>
    <row r="300" spans="2:7" ht="15" thickBot="1" x14ac:dyDescent="0.35">
      <c r="B300" s="47" t="s">
        <v>522</v>
      </c>
      <c r="C300" s="48">
        <v>112.13200000000001</v>
      </c>
      <c r="D300" s="48">
        <v>154.066</v>
      </c>
      <c r="E300" s="48">
        <v>137.01300000000001</v>
      </c>
      <c r="F300" s="48">
        <v>103.142</v>
      </c>
      <c r="G300" s="48">
        <v>111.836</v>
      </c>
    </row>
    <row r="301" spans="2:7" ht="15" thickBot="1" x14ac:dyDescent="0.35">
      <c r="B301" s="47" t="s">
        <v>523</v>
      </c>
      <c r="C301" s="48">
        <v>933.98</v>
      </c>
      <c r="D301" s="48">
        <v>77.781000000000006</v>
      </c>
      <c r="E301" s="48">
        <v>70.837999999999994</v>
      </c>
      <c r="F301" s="48">
        <v>26.696999999999999</v>
      </c>
      <c r="G301" s="48">
        <v>43.811</v>
      </c>
    </row>
    <row r="302" spans="2:7" ht="15" thickBot="1" x14ac:dyDescent="0.35">
      <c r="B302" s="47" t="s">
        <v>524</v>
      </c>
      <c r="C302" s="48">
        <v>72.608000000000004</v>
      </c>
      <c r="D302" s="48">
        <v>79.194999999999993</v>
      </c>
      <c r="E302" s="48">
        <v>108.726</v>
      </c>
      <c r="F302" s="48">
        <v>64.697999999999993</v>
      </c>
      <c r="G302" s="48">
        <v>48.335000000000001</v>
      </c>
    </row>
    <row r="303" spans="2:7" ht="15" thickBot="1" x14ac:dyDescent="0.35">
      <c r="B303" s="47" t="s">
        <v>525</v>
      </c>
      <c r="C303" s="48">
        <v>406.38599999999997</v>
      </c>
      <c r="D303" s="48">
        <v>266.05</v>
      </c>
      <c r="E303" s="48">
        <v>200.52799999999999</v>
      </c>
      <c r="F303" s="48">
        <v>117.84200000000001</v>
      </c>
      <c r="G303" s="48">
        <v>245.32899999999998</v>
      </c>
    </row>
    <row r="304" spans="2:7" ht="15" thickBot="1" x14ac:dyDescent="0.35">
      <c r="B304" s="47" t="s">
        <v>526</v>
      </c>
      <c r="C304" s="48">
        <v>161.76599999999999</v>
      </c>
      <c r="D304" s="48">
        <v>237.452</v>
      </c>
      <c r="E304" s="48">
        <v>181.00899999999999</v>
      </c>
      <c r="F304" s="48">
        <v>127.998</v>
      </c>
      <c r="G304" s="48">
        <v>152.16200000000001</v>
      </c>
    </row>
    <row r="305" spans="2:7" ht="15" thickBot="1" x14ac:dyDescent="0.35">
      <c r="B305" s="47" t="s">
        <v>527</v>
      </c>
      <c r="C305" s="48">
        <v>115.27</v>
      </c>
      <c r="D305" s="48">
        <v>216.708</v>
      </c>
      <c r="E305" s="48">
        <v>124.027</v>
      </c>
      <c r="F305" s="48">
        <v>76.263000000000005</v>
      </c>
      <c r="G305" s="48">
        <v>105.43899999999999</v>
      </c>
    </row>
    <row r="306" spans="2:7" ht="15" thickBot="1" x14ac:dyDescent="0.35">
      <c r="B306" s="47" t="s">
        <v>528</v>
      </c>
      <c r="C306" s="48">
        <v>174.797</v>
      </c>
      <c r="D306" s="48">
        <v>314.27300000000002</v>
      </c>
      <c r="E306" s="48">
        <v>207.48099999999999</v>
      </c>
      <c r="F306" s="48">
        <v>161.35300000000001</v>
      </c>
      <c r="G306" s="48">
        <v>179.49799999999999</v>
      </c>
    </row>
    <row r="307" spans="2:7" ht="15" thickBot="1" x14ac:dyDescent="0.35">
      <c r="B307" s="47" t="s">
        <v>529</v>
      </c>
      <c r="C307" s="48">
        <v>413.03899999999999</v>
      </c>
      <c r="D307" s="48">
        <v>630.03099999999995</v>
      </c>
      <c r="E307" s="48">
        <v>321.73500000000001</v>
      </c>
      <c r="F307" s="48">
        <v>218.959</v>
      </c>
      <c r="G307" s="48">
        <v>115.822</v>
      </c>
    </row>
    <row r="308" spans="2:7" ht="15" thickBot="1" x14ac:dyDescent="0.35">
      <c r="B308" s="47" t="s">
        <v>530</v>
      </c>
      <c r="C308" s="48">
        <v>117.26300000000001</v>
      </c>
      <c r="D308" s="48">
        <v>193.20699999999999</v>
      </c>
      <c r="E308" s="48">
        <v>180.03899999999999</v>
      </c>
      <c r="F308" s="48">
        <v>116.131</v>
      </c>
      <c r="G308" s="48">
        <v>145.96600000000001</v>
      </c>
    </row>
    <row r="309" spans="2:7" ht="15" thickBot="1" x14ac:dyDescent="0.35">
      <c r="B309" s="47" t="s">
        <v>531</v>
      </c>
      <c r="C309" s="48">
        <v>604.476</v>
      </c>
      <c r="D309" s="48">
        <v>778.94100000000003</v>
      </c>
      <c r="E309" s="48">
        <v>460.49700000000001</v>
      </c>
      <c r="F309" s="48">
        <v>380.02800000000002</v>
      </c>
      <c r="G309" s="48">
        <v>335.649</v>
      </c>
    </row>
    <row r="310" spans="2:7" ht="15" thickBot="1" x14ac:dyDescent="0.35">
      <c r="B310" s="47" t="s">
        <v>532</v>
      </c>
      <c r="C310" s="48">
        <v>123.66499999999999</v>
      </c>
      <c r="D310" s="48">
        <v>426.74700000000001</v>
      </c>
      <c r="E310" s="48">
        <v>212.47200000000001</v>
      </c>
      <c r="F310" s="48">
        <v>12.199</v>
      </c>
      <c r="G310" s="48">
        <v>112.84099999999999</v>
      </c>
    </row>
    <row r="311" spans="2:7" ht="15" thickBot="1" x14ac:dyDescent="0.35">
      <c r="B311" s="47" t="s">
        <v>533</v>
      </c>
      <c r="C311" s="48">
        <v>78.436000000000007</v>
      </c>
      <c r="D311" s="48">
        <v>163.685</v>
      </c>
      <c r="E311" s="48">
        <v>105.88500000000001</v>
      </c>
      <c r="F311" s="48">
        <v>82.341999999999999</v>
      </c>
      <c r="G311" s="48">
        <v>83.572000000000003</v>
      </c>
    </row>
    <row r="312" spans="2:7" ht="15" thickBot="1" x14ac:dyDescent="0.35">
      <c r="B312" s="47" t="s">
        <v>534</v>
      </c>
      <c r="C312" s="48">
        <v>197.00799999999998</v>
      </c>
      <c r="D312" s="48">
        <v>651.82100000000003</v>
      </c>
      <c r="E312" s="48">
        <v>184.459</v>
      </c>
      <c r="F312" s="48">
        <v>98.67</v>
      </c>
      <c r="G312" s="48">
        <v>569.57600000000002</v>
      </c>
    </row>
    <row r="313" spans="2:7" ht="15" thickBot="1" x14ac:dyDescent="0.35">
      <c r="B313" s="47" t="s">
        <v>535</v>
      </c>
      <c r="C313" s="48">
        <v>395.00400000000002</v>
      </c>
      <c r="D313" s="48">
        <v>780.03899999999999</v>
      </c>
      <c r="E313" s="48">
        <v>424.93200000000002</v>
      </c>
      <c r="F313" s="48">
        <v>287.65300000000002</v>
      </c>
      <c r="G313" s="48">
        <v>229.96100000000001</v>
      </c>
    </row>
    <row r="314" spans="2:7" ht="15" thickBot="1" x14ac:dyDescent="0.35">
      <c r="B314" s="47" t="s">
        <v>536</v>
      </c>
      <c r="C314" s="48">
        <v>186.851</v>
      </c>
      <c r="D314" s="48">
        <v>707.755</v>
      </c>
      <c r="E314" s="48">
        <v>379.51300000000003</v>
      </c>
      <c r="F314" s="48">
        <v>148.56100000000001</v>
      </c>
      <c r="G314" s="48">
        <v>71.745999999999995</v>
      </c>
    </row>
    <row r="315" spans="2:7" ht="15" thickBot="1" x14ac:dyDescent="0.35">
      <c r="B315" s="47" t="s">
        <v>537</v>
      </c>
      <c r="C315" s="48">
        <v>255.76499999999999</v>
      </c>
      <c r="D315" s="48">
        <v>278.54899999999998</v>
      </c>
      <c r="E315" s="48">
        <v>184.27499999999998</v>
      </c>
      <c r="F315" s="48">
        <v>159.54900000000001</v>
      </c>
      <c r="G315" s="48">
        <v>151.755</v>
      </c>
    </row>
    <row r="316" spans="2:7" ht="15" thickBot="1" x14ac:dyDescent="0.35">
      <c r="B316" s="47" t="s">
        <v>538</v>
      </c>
      <c r="C316" s="48">
        <v>151.916</v>
      </c>
      <c r="D316" s="48">
        <v>212.59800000000001</v>
      </c>
      <c r="E316" s="48">
        <v>198.505</v>
      </c>
      <c r="F316" s="48">
        <v>135.33099999999999</v>
      </c>
      <c r="G316" s="48">
        <v>132.87700000000001</v>
      </c>
    </row>
    <row r="317" spans="2:7" ht="15" thickBot="1" x14ac:dyDescent="0.35">
      <c r="B317" s="47" t="s">
        <v>539</v>
      </c>
      <c r="C317" s="48">
        <v>112.904</v>
      </c>
      <c r="D317" s="48">
        <v>337.71000000000004</v>
      </c>
      <c r="E317" s="48">
        <v>25.843</v>
      </c>
      <c r="F317" s="48">
        <v>26.782</v>
      </c>
      <c r="G317" s="48">
        <v>23.356000000000002</v>
      </c>
    </row>
    <row r="318" spans="2:7" ht="15" thickBot="1" x14ac:dyDescent="0.35">
      <c r="B318" s="47" t="s">
        <v>540</v>
      </c>
      <c r="C318" s="48">
        <v>222.61700000000002</v>
      </c>
      <c r="D318" s="48">
        <v>367.80600000000004</v>
      </c>
      <c r="E318" s="48">
        <v>261.38400000000001</v>
      </c>
      <c r="F318" s="48">
        <v>272.964</v>
      </c>
      <c r="G318" s="48">
        <v>136.84299999999999</v>
      </c>
    </row>
    <row r="319" spans="2:7" ht="15" thickBot="1" x14ac:dyDescent="0.35">
      <c r="B319" s="47" t="s">
        <v>541</v>
      </c>
      <c r="C319" s="48">
        <v>0</v>
      </c>
      <c r="D319" s="48">
        <v>0</v>
      </c>
      <c r="E319" s="48">
        <v>0</v>
      </c>
      <c r="F319" s="48">
        <v>0</v>
      </c>
      <c r="G319" s="48">
        <v>0</v>
      </c>
    </row>
    <row r="320" spans="2:7" ht="15" thickBot="1" x14ac:dyDescent="0.35">
      <c r="B320" s="47" t="s">
        <v>542</v>
      </c>
      <c r="C320" s="48">
        <v>192.47900000000001</v>
      </c>
      <c r="D320" s="48">
        <v>498.072</v>
      </c>
      <c r="E320" s="48">
        <v>231.048</v>
      </c>
      <c r="F320" s="48">
        <v>298.78200000000004</v>
      </c>
      <c r="G320" s="48">
        <v>376.78300000000002</v>
      </c>
    </row>
    <row r="321" spans="2:7" ht="15" thickBot="1" x14ac:dyDescent="0.35">
      <c r="B321" s="47" t="s">
        <v>543</v>
      </c>
      <c r="C321" s="48">
        <v>456.19899999999996</v>
      </c>
      <c r="D321" s="48">
        <v>1563.64</v>
      </c>
      <c r="E321" s="48">
        <v>609.12900000000002</v>
      </c>
      <c r="F321" s="48">
        <v>914.65499999999997</v>
      </c>
      <c r="G321" s="48">
        <v>670.55899999999997</v>
      </c>
    </row>
    <row r="322" spans="2:7" ht="15" thickBot="1" x14ac:dyDescent="0.35">
      <c r="B322" s="47" t="s">
        <v>544</v>
      </c>
      <c r="C322" s="48">
        <v>188.215</v>
      </c>
      <c r="D322" s="48">
        <v>511.38599999999997</v>
      </c>
      <c r="E322" s="48">
        <v>283.935</v>
      </c>
      <c r="F322" s="48">
        <v>494.12299999999999</v>
      </c>
      <c r="G322" s="48">
        <v>206.642</v>
      </c>
    </row>
    <row r="323" spans="2:7" ht="15" thickBot="1" x14ac:dyDescent="0.35">
      <c r="B323" s="47" t="s">
        <v>545</v>
      </c>
      <c r="C323" s="48">
        <v>107.72199999999999</v>
      </c>
      <c r="D323" s="48">
        <v>149.83500000000001</v>
      </c>
      <c r="E323" s="48">
        <v>95.212999999999994</v>
      </c>
      <c r="F323" s="48">
        <v>56.475000000000001</v>
      </c>
      <c r="G323" s="48">
        <v>49.417999999999999</v>
      </c>
    </row>
    <row r="324" spans="2:7" ht="15" thickBot="1" x14ac:dyDescent="0.35">
      <c r="B324" s="47" t="s">
        <v>546</v>
      </c>
      <c r="C324" s="48">
        <v>107.818</v>
      </c>
      <c r="D324" s="48">
        <v>263.84300000000002</v>
      </c>
      <c r="E324" s="48">
        <v>145.73699999999999</v>
      </c>
      <c r="F324" s="48">
        <v>137.387</v>
      </c>
      <c r="G324" s="48">
        <v>89.007000000000005</v>
      </c>
    </row>
    <row r="325" spans="2:7" ht="15" thickBot="1" x14ac:dyDescent="0.35">
      <c r="B325" s="47" t="s">
        <v>547</v>
      </c>
      <c r="C325" s="48">
        <v>479.06700000000001</v>
      </c>
      <c r="D325" s="48">
        <v>531.52200000000005</v>
      </c>
      <c r="E325" s="48">
        <v>447.416</v>
      </c>
      <c r="F325" s="48">
        <v>343.75700000000001</v>
      </c>
      <c r="G325" s="48">
        <v>404.39299999999997</v>
      </c>
    </row>
    <row r="326" spans="2:7" ht="15" thickBot="1" x14ac:dyDescent="0.35">
      <c r="B326" s="47" t="s">
        <v>548</v>
      </c>
      <c r="C326" s="48">
        <v>141.63200000000001</v>
      </c>
      <c r="D326" s="48">
        <v>70.185999999999993</v>
      </c>
      <c r="E326" s="48">
        <v>51.514000000000003</v>
      </c>
      <c r="F326" s="48">
        <v>119.053</v>
      </c>
      <c r="G326" s="48">
        <v>109.85599999999999</v>
      </c>
    </row>
    <row r="327" spans="2:7" ht="15" thickBot="1" x14ac:dyDescent="0.35">
      <c r="B327" s="47" t="s">
        <v>549</v>
      </c>
      <c r="C327" s="48">
        <v>53.533999999999999</v>
      </c>
      <c r="D327" s="48">
        <v>106.78</v>
      </c>
      <c r="E327" s="48">
        <v>81.283000000000001</v>
      </c>
      <c r="F327" s="48">
        <v>100.078</v>
      </c>
      <c r="G327" s="48">
        <v>62.228999999999999</v>
      </c>
    </row>
    <row r="328" spans="2:7" ht="15" thickBot="1" x14ac:dyDescent="0.35">
      <c r="B328" s="47" t="s">
        <v>550</v>
      </c>
      <c r="C328" s="48">
        <v>200</v>
      </c>
      <c r="D328" s="48">
        <v>8.0640000000000001</v>
      </c>
      <c r="E328" s="48">
        <v>0</v>
      </c>
      <c r="F328" s="48">
        <v>0</v>
      </c>
      <c r="G328" s="48">
        <v>0</v>
      </c>
    </row>
    <row r="329" spans="2:7" ht="15" thickBot="1" x14ac:dyDescent="0.35">
      <c r="B329" s="47" t="s">
        <v>551</v>
      </c>
      <c r="C329" s="48">
        <v>184.07400000000001</v>
      </c>
      <c r="D329" s="48">
        <v>233.38200000000001</v>
      </c>
      <c r="E329" s="48">
        <v>220.12</v>
      </c>
      <c r="F329" s="48">
        <v>111.19799999999999</v>
      </c>
      <c r="G329" s="48">
        <v>135.89400000000001</v>
      </c>
    </row>
    <row r="330" spans="2:7" ht="15" thickBot="1" x14ac:dyDescent="0.35">
      <c r="B330" s="47" t="s">
        <v>552</v>
      </c>
      <c r="C330" s="48">
        <v>190.69900000000001</v>
      </c>
      <c r="D330" s="48">
        <v>97.590999999999994</v>
      </c>
      <c r="E330" s="48">
        <v>80.447000000000003</v>
      </c>
      <c r="F330" s="48">
        <v>77.852000000000004</v>
      </c>
      <c r="G330" s="48">
        <v>53.918999999999997</v>
      </c>
    </row>
    <row r="331" spans="2:7" ht="15" thickBot="1" x14ac:dyDescent="0.35">
      <c r="B331" s="47" t="s">
        <v>553</v>
      </c>
      <c r="C331" s="48">
        <v>37.187000000000005</v>
      </c>
      <c r="D331" s="48">
        <v>55.185000000000002</v>
      </c>
      <c r="E331" s="48">
        <v>29.902999999999999</v>
      </c>
      <c r="F331" s="48">
        <v>34.645000000000003</v>
      </c>
      <c r="G331" s="48">
        <v>27.913</v>
      </c>
    </row>
    <row r="332" spans="2:7" ht="15" thickBot="1" x14ac:dyDescent="0.35">
      <c r="B332" s="47" t="s">
        <v>554</v>
      </c>
      <c r="C332" s="48">
        <v>209.09800000000001</v>
      </c>
      <c r="D332" s="48">
        <v>58.164000000000001</v>
      </c>
      <c r="E332" s="48">
        <v>25.58</v>
      </c>
      <c r="F332" s="48">
        <v>209.74799999999999</v>
      </c>
      <c r="G332" s="48">
        <v>52.458999999999996</v>
      </c>
    </row>
    <row r="333" spans="2:7" ht="15" thickBot="1" x14ac:dyDescent="0.35">
      <c r="B333" s="47" t="s">
        <v>555</v>
      </c>
      <c r="C333" s="48">
        <v>0</v>
      </c>
      <c r="D333" s="48">
        <v>0</v>
      </c>
      <c r="E333" s="48">
        <v>0</v>
      </c>
      <c r="F333" s="48">
        <v>0</v>
      </c>
      <c r="G333" s="48">
        <v>0</v>
      </c>
    </row>
    <row r="334" spans="2:7" ht="15" thickBot="1" x14ac:dyDescent="0.35">
      <c r="B334" s="47" t="s">
        <v>556</v>
      </c>
      <c r="C334" s="48">
        <v>363</v>
      </c>
      <c r="D334" s="48">
        <v>100</v>
      </c>
      <c r="E334" s="48">
        <v>0</v>
      </c>
      <c r="F334" s="48">
        <v>0</v>
      </c>
      <c r="G334" s="48">
        <v>0</v>
      </c>
    </row>
    <row r="335" spans="2:7" ht="15" thickBot="1" x14ac:dyDescent="0.35">
      <c r="B335" s="47" t="s">
        <v>557</v>
      </c>
      <c r="C335" s="48">
        <v>241.23499999999999</v>
      </c>
      <c r="D335" s="48">
        <v>430.226</v>
      </c>
      <c r="E335" s="48">
        <v>202.41000000000003</v>
      </c>
      <c r="F335" s="48">
        <v>171.39400000000001</v>
      </c>
      <c r="G335" s="48">
        <v>122.164</v>
      </c>
    </row>
    <row r="336" spans="2:7" ht="15" thickBot="1" x14ac:dyDescent="0.35">
      <c r="B336" s="47" t="s">
        <v>558</v>
      </c>
      <c r="C336" s="48">
        <v>269.31399999999996</v>
      </c>
      <c r="D336" s="48">
        <v>396.17899999999997</v>
      </c>
      <c r="E336" s="48">
        <v>206.05200000000002</v>
      </c>
      <c r="F336" s="48">
        <v>66.131</v>
      </c>
      <c r="G336" s="48">
        <v>60.26</v>
      </c>
    </row>
    <row r="337" spans="2:7" ht="15" thickBot="1" x14ac:dyDescent="0.35">
      <c r="B337" s="47" t="s">
        <v>559</v>
      </c>
      <c r="C337" s="48">
        <v>0.26</v>
      </c>
      <c r="D337" s="48">
        <v>400</v>
      </c>
      <c r="E337" s="48">
        <v>0</v>
      </c>
      <c r="F337" s="48">
        <v>0</v>
      </c>
      <c r="G337" s="48">
        <v>0</v>
      </c>
    </row>
    <row r="338" spans="2:7" ht="15" thickBot="1" x14ac:dyDescent="0.35">
      <c r="B338" s="47" t="s">
        <v>560</v>
      </c>
      <c r="C338" s="48">
        <v>18.399999999999999</v>
      </c>
      <c r="D338" s="48">
        <v>46.1</v>
      </c>
      <c r="E338" s="48">
        <v>38.313000000000002</v>
      </c>
      <c r="F338" s="48">
        <v>19.507000000000001</v>
      </c>
      <c r="G338" s="48">
        <v>29.526</v>
      </c>
    </row>
    <row r="339" spans="2:7" ht="15" thickBot="1" x14ac:dyDescent="0.35">
      <c r="B339" s="47" t="s">
        <v>561</v>
      </c>
      <c r="C339" s="48">
        <v>2.831</v>
      </c>
      <c r="D339" s="48">
        <v>3.2919999999999998</v>
      </c>
      <c r="E339" s="48">
        <v>5.4809999999999999</v>
      </c>
      <c r="F339" s="48">
        <v>1.827</v>
      </c>
      <c r="G339" s="48">
        <v>3.4729999999999999</v>
      </c>
    </row>
    <row r="340" spans="2:7" ht="15" thickBot="1" x14ac:dyDescent="0.35">
      <c r="B340" s="47" t="s">
        <v>562</v>
      </c>
      <c r="C340" s="48">
        <v>0</v>
      </c>
      <c r="D340" s="48">
        <v>29.04</v>
      </c>
      <c r="E340" s="48">
        <v>0</v>
      </c>
      <c r="F340" s="48">
        <v>0</v>
      </c>
      <c r="G340" s="48">
        <v>0</v>
      </c>
    </row>
    <row r="341" spans="2:7" ht="15" thickBot="1" x14ac:dyDescent="0.35">
      <c r="B341" s="47" t="s">
        <v>563</v>
      </c>
      <c r="C341" s="48">
        <v>625</v>
      </c>
      <c r="D341" s="48">
        <v>400</v>
      </c>
      <c r="E341" s="48">
        <v>100</v>
      </c>
      <c r="F341" s="48">
        <v>400</v>
      </c>
      <c r="G341" s="48">
        <v>400</v>
      </c>
    </row>
    <row r="342" spans="2:7" ht="15" thickBot="1" x14ac:dyDescent="0.35">
      <c r="B342" s="47" t="s">
        <v>564</v>
      </c>
      <c r="C342" s="48">
        <v>99.650999999999996</v>
      </c>
      <c r="D342" s="48">
        <v>181.17800000000003</v>
      </c>
      <c r="E342" s="48">
        <v>114.67700000000001</v>
      </c>
      <c r="F342" s="48">
        <v>125.393</v>
      </c>
      <c r="G342" s="48">
        <v>148.494</v>
      </c>
    </row>
    <row r="343" spans="2:7" ht="15" thickBot="1" x14ac:dyDescent="0.35">
      <c r="B343" s="47" t="s">
        <v>565</v>
      </c>
      <c r="C343" s="48">
        <v>13.625</v>
      </c>
      <c r="D343" s="48">
        <v>13.884</v>
      </c>
      <c r="E343" s="48">
        <v>8.6229999999999993</v>
      </c>
      <c r="F343" s="48">
        <v>11.202999999999999</v>
      </c>
      <c r="G343" s="48">
        <v>17.021000000000001</v>
      </c>
    </row>
    <row r="344" spans="2:7" ht="15" thickBot="1" x14ac:dyDescent="0.35">
      <c r="B344" s="47" t="s">
        <v>566</v>
      </c>
      <c r="C344" s="48">
        <v>157.07299999999998</v>
      </c>
      <c r="D344" s="48">
        <v>261.28500000000003</v>
      </c>
      <c r="E344" s="48">
        <v>222.43700000000001</v>
      </c>
      <c r="F344" s="48">
        <v>225.59300000000002</v>
      </c>
      <c r="G344" s="48">
        <v>246.30099999999999</v>
      </c>
    </row>
    <row r="345" spans="2:7" ht="15" thickBot="1" x14ac:dyDescent="0.35">
      <c r="B345" s="47" t="s">
        <v>567</v>
      </c>
      <c r="C345" s="48">
        <v>3.2440000000000002</v>
      </c>
      <c r="D345" s="48">
        <v>1.6220000000000001</v>
      </c>
      <c r="E345" s="48">
        <v>1.6220000000000001</v>
      </c>
      <c r="F345" s="48">
        <v>0</v>
      </c>
      <c r="G345" s="48">
        <v>2.4329999999999998</v>
      </c>
    </row>
    <row r="346" spans="2:7" ht="15" thickBot="1" x14ac:dyDescent="0.35">
      <c r="B346" s="47" t="s">
        <v>568</v>
      </c>
      <c r="C346" s="48">
        <v>14.689</v>
      </c>
      <c r="D346" s="48">
        <v>21.559000000000001</v>
      </c>
      <c r="E346" s="48">
        <v>6.87</v>
      </c>
      <c r="F346" s="48">
        <v>0</v>
      </c>
      <c r="G346" s="48">
        <v>100</v>
      </c>
    </row>
    <row r="347" spans="2:7" ht="15" thickBot="1" x14ac:dyDescent="0.35">
      <c r="B347" s="47" t="s">
        <v>569</v>
      </c>
      <c r="C347" s="48">
        <v>148.07300000000001</v>
      </c>
      <c r="D347" s="48">
        <v>103.554</v>
      </c>
      <c r="E347" s="48">
        <v>90.492000000000004</v>
      </c>
      <c r="F347" s="48">
        <v>64.27</v>
      </c>
      <c r="G347" s="48">
        <v>63.036000000000001</v>
      </c>
    </row>
    <row r="348" spans="2:7" ht="15" thickBot="1" x14ac:dyDescent="0.35">
      <c r="B348" s="47" t="s">
        <v>570</v>
      </c>
      <c r="C348" s="48">
        <v>350.65199999999999</v>
      </c>
      <c r="D348" s="48">
        <v>409.75900000000001</v>
      </c>
      <c r="E348" s="48">
        <v>329.947</v>
      </c>
      <c r="F348" s="48">
        <v>223.262</v>
      </c>
      <c r="G348" s="48">
        <v>198.06200000000001</v>
      </c>
    </row>
    <row r="349" spans="2:7" ht="15" thickBot="1" x14ac:dyDescent="0.35">
      <c r="B349" s="47" t="s">
        <v>571</v>
      </c>
      <c r="C349" s="48">
        <v>73.736000000000004</v>
      </c>
      <c r="D349" s="48">
        <v>132.875</v>
      </c>
      <c r="E349" s="48">
        <v>112.63</v>
      </c>
      <c r="F349" s="48">
        <v>79.641000000000005</v>
      </c>
      <c r="G349" s="48">
        <v>77.483999999999995</v>
      </c>
    </row>
    <row r="350" spans="2:7" ht="15" thickBot="1" x14ac:dyDescent="0.35">
      <c r="B350" s="47" t="s">
        <v>572</v>
      </c>
      <c r="C350" s="48">
        <v>273.33199999999999</v>
      </c>
      <c r="D350" s="48">
        <v>412.31099999999998</v>
      </c>
      <c r="E350" s="48">
        <v>309.03500000000003</v>
      </c>
      <c r="F350" s="48">
        <v>200.017</v>
      </c>
      <c r="G350" s="48">
        <v>275.98</v>
      </c>
    </row>
    <row r="351" spans="2:7" ht="15" thickBot="1" x14ac:dyDescent="0.35">
      <c r="B351" s="47" t="s">
        <v>573</v>
      </c>
      <c r="C351" s="48">
        <v>0</v>
      </c>
      <c r="D351" s="48">
        <v>2.9870000000000001</v>
      </c>
      <c r="E351" s="48">
        <v>0</v>
      </c>
      <c r="F351" s="48">
        <v>0</v>
      </c>
      <c r="G351" s="48">
        <v>3.3530000000000002</v>
      </c>
    </row>
    <row r="352" spans="2:7" ht="15" thickBot="1" x14ac:dyDescent="0.35">
      <c r="B352" s="47" t="s">
        <v>574</v>
      </c>
      <c r="C352" s="48">
        <v>281.23899999999998</v>
      </c>
      <c r="D352" s="48">
        <v>533.23699999999997</v>
      </c>
      <c r="E352" s="48">
        <v>354.101</v>
      </c>
      <c r="F352" s="48">
        <v>325.48199999999997</v>
      </c>
      <c r="G352" s="48">
        <v>250.08500000000001</v>
      </c>
    </row>
    <row r="353" spans="2:7" ht="15" thickBot="1" x14ac:dyDescent="0.35">
      <c r="B353" s="47" t="s">
        <v>575</v>
      </c>
      <c r="C353" s="48">
        <v>94.126999999999995</v>
      </c>
      <c r="D353" s="48">
        <v>326.774</v>
      </c>
      <c r="E353" s="48">
        <v>108.598</v>
      </c>
      <c r="F353" s="48">
        <v>74.478999999999999</v>
      </c>
      <c r="G353" s="48">
        <v>81.593000000000004</v>
      </c>
    </row>
    <row r="354" spans="2:7" ht="15" thickBot="1" x14ac:dyDescent="0.35">
      <c r="B354" s="47" t="s">
        <v>576</v>
      </c>
      <c r="C354" s="48">
        <v>103.089</v>
      </c>
      <c r="D354" s="48">
        <v>115.169</v>
      </c>
      <c r="E354" s="48">
        <v>29.283999999999999</v>
      </c>
      <c r="F354" s="48">
        <v>23.321999999999999</v>
      </c>
      <c r="G354" s="48">
        <v>21.526</v>
      </c>
    </row>
    <row r="355" spans="2:7" ht="15" thickBot="1" x14ac:dyDescent="0.35">
      <c r="B355" s="47" t="s">
        <v>577</v>
      </c>
      <c r="C355" s="48">
        <v>109.26</v>
      </c>
      <c r="D355" s="48">
        <v>133.31199999999998</v>
      </c>
      <c r="E355" s="48">
        <v>31.169</v>
      </c>
      <c r="F355" s="48">
        <v>112.35299999999999</v>
      </c>
      <c r="G355" s="48">
        <v>20.155999999999999</v>
      </c>
    </row>
    <row r="356" spans="2:7" ht="15" thickBot="1" x14ac:dyDescent="0.35">
      <c r="B356" s="47" t="s">
        <v>578</v>
      </c>
      <c r="C356" s="48">
        <v>182.048</v>
      </c>
      <c r="D356" s="48">
        <v>233.11599999999999</v>
      </c>
      <c r="E356" s="48">
        <v>383.49299999999999</v>
      </c>
      <c r="F356" s="48">
        <v>60.496000000000002</v>
      </c>
      <c r="G356" s="48">
        <v>163.374</v>
      </c>
    </row>
    <row r="357" spans="2:7" ht="15" thickBot="1" x14ac:dyDescent="0.35">
      <c r="B357" s="47" t="s">
        <v>579</v>
      </c>
      <c r="C357" s="48">
        <v>166.26100000000002</v>
      </c>
      <c r="D357" s="48">
        <v>176.46800000000002</v>
      </c>
      <c r="E357" s="48">
        <v>239.006</v>
      </c>
      <c r="F357" s="48">
        <v>48.265999999999998</v>
      </c>
      <c r="G357" s="48">
        <v>41.811999999999998</v>
      </c>
    </row>
    <row r="358" spans="2:7" ht="15" thickBot="1" x14ac:dyDescent="0.35">
      <c r="B358" s="47" t="s">
        <v>580</v>
      </c>
      <c r="C358" s="48">
        <v>49.622</v>
      </c>
      <c r="D358" s="48">
        <v>294.35500000000002</v>
      </c>
      <c r="E358" s="48">
        <v>77.085999999999999</v>
      </c>
      <c r="F358" s="48">
        <v>48.423999999999999</v>
      </c>
      <c r="G358" s="48">
        <v>48.343000000000004</v>
      </c>
    </row>
    <row r="359" spans="2:7" ht="15" thickBot="1" x14ac:dyDescent="0.35">
      <c r="B359" s="47" t="s">
        <v>581</v>
      </c>
      <c r="C359" s="48">
        <v>231.63800000000001</v>
      </c>
      <c r="D359" s="48">
        <v>131.50800000000001</v>
      </c>
      <c r="E359" s="48">
        <v>12.37</v>
      </c>
      <c r="F359" s="48">
        <v>120.254</v>
      </c>
      <c r="G359" s="48">
        <v>339.69400000000002</v>
      </c>
    </row>
    <row r="360" spans="2:7" ht="15" thickBot="1" x14ac:dyDescent="0.35">
      <c r="B360" s="47" t="s">
        <v>582</v>
      </c>
      <c r="C360" s="48">
        <v>167.02600000000001</v>
      </c>
      <c r="D360" s="48">
        <v>212.05200000000002</v>
      </c>
      <c r="E360" s="48">
        <v>180.233</v>
      </c>
      <c r="F360" s="48">
        <v>149.18100000000001</v>
      </c>
      <c r="G360" s="48">
        <v>170.489</v>
      </c>
    </row>
    <row r="361" spans="2:7" ht="15" thickBot="1" x14ac:dyDescent="0.35">
      <c r="B361" s="47" t="s">
        <v>583</v>
      </c>
      <c r="C361" s="48">
        <v>0</v>
      </c>
      <c r="D361" s="48">
        <v>0</v>
      </c>
      <c r="E361" s="48">
        <v>0</v>
      </c>
      <c r="F361" s="48">
        <v>0</v>
      </c>
      <c r="G361" s="48">
        <v>0</v>
      </c>
    </row>
    <row r="362" spans="2:7" ht="15" thickBot="1" x14ac:dyDescent="0.35">
      <c r="B362" s="47" t="s">
        <v>584</v>
      </c>
      <c r="C362" s="48">
        <v>141.87699999999998</v>
      </c>
      <c r="D362" s="48">
        <v>308.76600000000002</v>
      </c>
      <c r="E362" s="48">
        <v>446.464</v>
      </c>
      <c r="F362" s="48">
        <v>161.81700000000001</v>
      </c>
      <c r="G362" s="48">
        <v>247.68600000000001</v>
      </c>
    </row>
    <row r="363" spans="2:7" ht="15" thickBot="1" x14ac:dyDescent="0.35">
      <c r="B363" s="47" t="s">
        <v>585</v>
      </c>
      <c r="C363" s="48">
        <v>1023.806</v>
      </c>
      <c r="D363" s="48">
        <v>260.54899999999998</v>
      </c>
      <c r="E363" s="48">
        <v>412.34199999999998</v>
      </c>
      <c r="F363" s="48">
        <v>164.67099999999999</v>
      </c>
      <c r="G363" s="48">
        <v>122.91500000000001</v>
      </c>
    </row>
    <row r="364" spans="2:7" ht="15" thickBot="1" x14ac:dyDescent="0.35">
      <c r="B364" s="47" t="s">
        <v>586</v>
      </c>
      <c r="C364" s="48">
        <v>1009.894</v>
      </c>
      <c r="D364" s="48">
        <v>200</v>
      </c>
      <c r="E364" s="48">
        <v>0</v>
      </c>
      <c r="F364" s="48">
        <v>100</v>
      </c>
      <c r="G364" s="48">
        <v>116.337</v>
      </c>
    </row>
    <row r="365" spans="2:7" ht="15" thickBot="1" x14ac:dyDescent="0.35">
      <c r="B365" s="47" t="s">
        <v>587</v>
      </c>
      <c r="C365" s="48">
        <v>90.82</v>
      </c>
      <c r="D365" s="48">
        <v>111.054</v>
      </c>
      <c r="E365" s="48">
        <v>94.17</v>
      </c>
      <c r="F365" s="48">
        <v>51.231999999999999</v>
      </c>
      <c r="G365" s="48">
        <v>53.393999999999998</v>
      </c>
    </row>
    <row r="366" spans="2:7" ht="15" thickBot="1" x14ac:dyDescent="0.35">
      <c r="B366" s="47" t="s">
        <v>588</v>
      </c>
      <c r="C366" s="48">
        <v>248.124</v>
      </c>
      <c r="D366" s="48">
        <v>448.05200000000002</v>
      </c>
      <c r="E366" s="48">
        <v>185.36500000000001</v>
      </c>
      <c r="F366" s="48">
        <v>234.95699999999999</v>
      </c>
      <c r="G366" s="48">
        <v>153.22799999999998</v>
      </c>
    </row>
    <row r="367" spans="2:7" ht="15" thickBot="1" x14ac:dyDescent="0.35">
      <c r="B367" s="47" t="s">
        <v>589</v>
      </c>
      <c r="C367" s="48">
        <v>228.38800000000001</v>
      </c>
      <c r="D367" s="48">
        <v>329.30099999999999</v>
      </c>
      <c r="E367" s="48">
        <v>319.01299999999998</v>
      </c>
      <c r="F367" s="48">
        <v>406.09500000000003</v>
      </c>
      <c r="G367" s="48">
        <v>270.291</v>
      </c>
    </row>
    <row r="368" spans="2:7" ht="15" thickBot="1" x14ac:dyDescent="0.35">
      <c r="B368" s="47" t="s">
        <v>590</v>
      </c>
      <c r="C368" s="48">
        <v>244.078</v>
      </c>
      <c r="D368" s="48">
        <v>310.80899999999997</v>
      </c>
      <c r="E368" s="48">
        <v>277.97699999999998</v>
      </c>
      <c r="F368" s="48">
        <v>154.72</v>
      </c>
      <c r="G368" s="48">
        <v>153.036</v>
      </c>
    </row>
    <row r="369" spans="2:7" ht="15" thickBot="1" x14ac:dyDescent="0.35">
      <c r="B369" s="47" t="s">
        <v>591</v>
      </c>
      <c r="C369" s="48">
        <v>55.207000000000001</v>
      </c>
      <c r="D369" s="48">
        <v>236.429</v>
      </c>
      <c r="E369" s="48">
        <v>67.262</v>
      </c>
      <c r="F369" s="48">
        <v>89.59</v>
      </c>
      <c r="G369" s="48">
        <v>44.011000000000003</v>
      </c>
    </row>
    <row r="370" spans="2:7" ht="15" thickBot="1" x14ac:dyDescent="0.35">
      <c r="B370" s="47" t="s">
        <v>592</v>
      </c>
      <c r="C370" s="48">
        <v>406.30900000000003</v>
      </c>
      <c r="D370" s="48">
        <v>451.41</v>
      </c>
      <c r="E370" s="48">
        <v>410.21</v>
      </c>
      <c r="F370" s="48">
        <v>275.69499999999999</v>
      </c>
      <c r="G370" s="48">
        <v>280.87400000000002</v>
      </c>
    </row>
    <row r="371" spans="2:7" ht="15" thickBot="1" x14ac:dyDescent="0.35">
      <c r="B371" s="47" t="s">
        <v>593</v>
      </c>
      <c r="C371" s="48">
        <v>200</v>
      </c>
      <c r="D371" s="48">
        <v>0</v>
      </c>
      <c r="E371" s="48">
        <v>336.524</v>
      </c>
      <c r="F371" s="48">
        <v>300</v>
      </c>
      <c r="G371" s="48">
        <v>200</v>
      </c>
    </row>
    <row r="372" spans="2:7" ht="15" thickBot="1" x14ac:dyDescent="0.35">
      <c r="B372" s="47" t="s">
        <v>594</v>
      </c>
      <c r="C372" s="48">
        <v>115.779</v>
      </c>
      <c r="D372" s="48">
        <v>131.97300000000001</v>
      </c>
      <c r="E372" s="48">
        <v>24.436</v>
      </c>
      <c r="F372" s="48">
        <v>23.33</v>
      </c>
      <c r="G372" s="48">
        <v>22.495000000000001</v>
      </c>
    </row>
    <row r="373" spans="2:7" ht="15" thickBot="1" x14ac:dyDescent="0.35">
      <c r="B373" s="47" t="s">
        <v>595</v>
      </c>
      <c r="C373" s="48">
        <v>100</v>
      </c>
      <c r="D373" s="48">
        <v>0</v>
      </c>
      <c r="E373" s="48">
        <v>0</v>
      </c>
      <c r="F373" s="48">
        <v>100</v>
      </c>
      <c r="G373" s="48">
        <v>0</v>
      </c>
    </row>
    <row r="374" spans="2:7" ht="15" thickBot="1" x14ac:dyDescent="0.35">
      <c r="B374" s="47" t="s">
        <v>596</v>
      </c>
      <c r="C374" s="48">
        <v>1.573</v>
      </c>
      <c r="D374" s="48">
        <v>108.48</v>
      </c>
      <c r="E374" s="48">
        <v>331.89600000000002</v>
      </c>
      <c r="F374" s="48">
        <v>3.1459999999999999</v>
      </c>
      <c r="G374" s="48">
        <v>25.582999999999998</v>
      </c>
    </row>
    <row r="375" spans="2:7" ht="15" thickBot="1" x14ac:dyDescent="0.35">
      <c r="B375" s="47" t="s">
        <v>597</v>
      </c>
      <c r="C375" s="48">
        <v>214.28899999999999</v>
      </c>
      <c r="D375" s="48">
        <v>19.209</v>
      </c>
      <c r="E375" s="48">
        <v>16.135999999999999</v>
      </c>
      <c r="F375" s="48">
        <v>118.99</v>
      </c>
      <c r="G375" s="48">
        <v>13.327999999999999</v>
      </c>
    </row>
    <row r="376" spans="2:7" ht="15" thickBot="1" x14ac:dyDescent="0.35">
      <c r="B376" s="47" t="s">
        <v>598</v>
      </c>
      <c r="C376" s="48">
        <v>160.22300000000001</v>
      </c>
      <c r="D376" s="48">
        <v>380.96</v>
      </c>
      <c r="E376" s="48">
        <v>172.51400000000001</v>
      </c>
      <c r="F376" s="48">
        <v>145.57400000000001</v>
      </c>
      <c r="G376" s="48">
        <v>265.08000000000004</v>
      </c>
    </row>
    <row r="377" spans="2:7" ht="15" thickBot="1" x14ac:dyDescent="0.35">
      <c r="B377" s="47" t="s">
        <v>599</v>
      </c>
      <c r="C377" s="48">
        <v>100</v>
      </c>
      <c r="D377" s="48">
        <v>100</v>
      </c>
      <c r="E377" s="48">
        <v>100</v>
      </c>
      <c r="F377" s="48">
        <v>100</v>
      </c>
      <c r="G377" s="48">
        <v>200</v>
      </c>
    </row>
    <row r="378" spans="2:7" ht="15" thickBot="1" x14ac:dyDescent="0.35">
      <c r="B378" s="47" t="s">
        <v>600</v>
      </c>
      <c r="C378" s="48">
        <v>135.499</v>
      </c>
      <c r="D378" s="48">
        <v>205.33500000000001</v>
      </c>
      <c r="E378" s="48">
        <v>130.827</v>
      </c>
      <c r="F378" s="48">
        <v>36.487000000000002</v>
      </c>
      <c r="G378" s="48">
        <v>129.99099999999999</v>
      </c>
    </row>
    <row r="379" spans="2:7" ht="15" thickBot="1" x14ac:dyDescent="0.35">
      <c r="B379" s="47" t="s">
        <v>601</v>
      </c>
      <c r="C379" s="48">
        <v>753.625</v>
      </c>
      <c r="D379" s="48">
        <v>1207.847</v>
      </c>
      <c r="E379" s="48">
        <v>1135.8620000000001</v>
      </c>
      <c r="F379" s="48">
        <v>444.76299999999998</v>
      </c>
      <c r="G379" s="48">
        <v>322.815</v>
      </c>
    </row>
    <row r="380" spans="2:7" ht="15" thickBot="1" x14ac:dyDescent="0.35">
      <c r="B380" s="47" t="s">
        <v>602</v>
      </c>
      <c r="C380" s="48">
        <v>1989.9479999999999</v>
      </c>
      <c r="D380" s="48">
        <v>287.18</v>
      </c>
      <c r="E380" s="48">
        <v>160.74</v>
      </c>
      <c r="F380" s="48">
        <v>89.239000000000004</v>
      </c>
      <c r="G380" s="48">
        <v>86.46</v>
      </c>
    </row>
    <row r="381" spans="2:7" ht="15" thickBot="1" x14ac:dyDescent="0.35">
      <c r="B381" s="47" t="s">
        <v>603</v>
      </c>
      <c r="C381" s="48">
        <v>283.65300000000002</v>
      </c>
      <c r="D381" s="48">
        <v>500.71100000000001</v>
      </c>
      <c r="E381" s="48">
        <v>276.88200000000001</v>
      </c>
      <c r="F381" s="48">
        <v>236.76599999999999</v>
      </c>
      <c r="G381" s="48">
        <v>281.80900000000003</v>
      </c>
    </row>
    <row r="382" spans="2:7" ht="15" thickBot="1" x14ac:dyDescent="0.35">
      <c r="B382" s="47" t="s">
        <v>604</v>
      </c>
      <c r="C382" s="48">
        <v>444.63400000000001</v>
      </c>
      <c r="D382" s="48">
        <v>640.50900000000001</v>
      </c>
      <c r="E382" s="48">
        <v>502.40699999999998</v>
      </c>
      <c r="F382" s="48">
        <v>355.995</v>
      </c>
      <c r="G382" s="48">
        <v>343.95699999999999</v>
      </c>
    </row>
    <row r="383" spans="2:7" ht="15" thickBot="1" x14ac:dyDescent="0.35">
      <c r="B383" s="47" t="s">
        <v>605</v>
      </c>
      <c r="C383" s="48">
        <v>188.46199999999999</v>
      </c>
      <c r="D383" s="48">
        <v>355.76600000000002</v>
      </c>
      <c r="E383" s="48">
        <v>124.714</v>
      </c>
      <c r="F383" s="48">
        <v>107.245</v>
      </c>
      <c r="G383" s="48">
        <v>99.805000000000007</v>
      </c>
    </row>
    <row r="384" spans="2:7" ht="15" thickBot="1" x14ac:dyDescent="0.35">
      <c r="B384" s="47" t="s">
        <v>606</v>
      </c>
      <c r="C384" s="48">
        <v>272.202</v>
      </c>
      <c r="D384" s="48">
        <v>554.35500000000002</v>
      </c>
      <c r="E384" s="48">
        <v>187.08</v>
      </c>
      <c r="F384" s="48">
        <v>154.82599999999999</v>
      </c>
      <c r="G384" s="48">
        <v>251.22200000000001</v>
      </c>
    </row>
    <row r="385" spans="2:7" ht="15" thickBot="1" x14ac:dyDescent="0.35">
      <c r="B385" s="47" t="s">
        <v>607</v>
      </c>
      <c r="C385" s="48">
        <v>126.581</v>
      </c>
      <c r="D385" s="48">
        <v>244.971</v>
      </c>
      <c r="E385" s="48">
        <v>183.14099999999999</v>
      </c>
      <c r="F385" s="48">
        <v>148.14599999999999</v>
      </c>
      <c r="G385" s="48">
        <v>147.89699999999999</v>
      </c>
    </row>
    <row r="386" spans="2:7" ht="15" thickBot="1" x14ac:dyDescent="0.35">
      <c r="B386" s="47" t="s">
        <v>608</v>
      </c>
      <c r="C386" s="48">
        <v>186.48699999999999</v>
      </c>
      <c r="D386" s="48">
        <v>503.49900000000002</v>
      </c>
      <c r="E386" s="48">
        <v>222.66399999999999</v>
      </c>
      <c r="F386" s="48">
        <v>157.43</v>
      </c>
      <c r="G386" s="48">
        <v>151.92099999999999</v>
      </c>
    </row>
    <row r="387" spans="2:7" ht="15" thickBot="1" x14ac:dyDescent="0.35">
      <c r="B387" s="47" t="s">
        <v>609</v>
      </c>
      <c r="C387" s="48">
        <v>438.49299999999999</v>
      </c>
      <c r="D387" s="48">
        <v>800.84100000000001</v>
      </c>
      <c r="E387" s="48">
        <v>471.55700000000002</v>
      </c>
      <c r="F387" s="48">
        <v>410.798</v>
      </c>
      <c r="G387" s="48">
        <v>354.9</v>
      </c>
    </row>
    <row r="388" spans="2:7" ht="15" thickBot="1" x14ac:dyDescent="0.35">
      <c r="B388" s="47" t="s">
        <v>610</v>
      </c>
      <c r="C388" s="48">
        <v>32.597000000000001</v>
      </c>
      <c r="D388" s="48">
        <v>58.713999999999999</v>
      </c>
      <c r="E388" s="48">
        <v>74.983000000000004</v>
      </c>
      <c r="F388" s="48">
        <v>39.948</v>
      </c>
      <c r="G388" s="48">
        <v>46.793999999999997</v>
      </c>
    </row>
    <row r="389" spans="2:7" ht="15" thickBot="1" x14ac:dyDescent="0.35">
      <c r="B389" s="47" t="s">
        <v>611</v>
      </c>
      <c r="C389" s="48">
        <v>160.495</v>
      </c>
      <c r="D389" s="48">
        <v>588.83300000000008</v>
      </c>
      <c r="E389" s="48">
        <v>361.91800000000001</v>
      </c>
      <c r="F389" s="48">
        <v>187.2</v>
      </c>
      <c r="G389" s="48">
        <v>225.66900000000001</v>
      </c>
    </row>
    <row r="390" spans="2:7" ht="15" thickBot="1" x14ac:dyDescent="0.35">
      <c r="B390" s="47" t="s">
        <v>612</v>
      </c>
      <c r="C390" s="48">
        <v>565.07100000000003</v>
      </c>
      <c r="D390" s="48">
        <v>504.76100000000002</v>
      </c>
      <c r="E390" s="48">
        <v>312.20800000000003</v>
      </c>
      <c r="F390" s="48">
        <v>334.63200000000001</v>
      </c>
      <c r="G390" s="48">
        <v>460.24400000000003</v>
      </c>
    </row>
    <row r="391" spans="2:7" ht="15" thickBot="1" x14ac:dyDescent="0.35">
      <c r="B391" s="47" t="s">
        <v>613</v>
      </c>
      <c r="C391" s="48">
        <v>1056.8510000000001</v>
      </c>
      <c r="D391" s="48">
        <v>1645.646</v>
      </c>
      <c r="E391" s="48">
        <v>1280.4449999999999</v>
      </c>
      <c r="F391" s="48">
        <v>1001.473</v>
      </c>
      <c r="G391" s="48">
        <v>875.79499999999996</v>
      </c>
    </row>
    <row r="392" spans="2:7" ht="15" thickBot="1" x14ac:dyDescent="0.35">
      <c r="B392" s="47" t="s">
        <v>614</v>
      </c>
      <c r="C392" s="48">
        <v>133.529</v>
      </c>
      <c r="D392" s="48">
        <v>220.08500000000001</v>
      </c>
      <c r="E392" s="48">
        <v>102.37299999999999</v>
      </c>
      <c r="F392" s="48">
        <v>150.691</v>
      </c>
      <c r="G392" s="48">
        <v>93.742000000000004</v>
      </c>
    </row>
    <row r="393" spans="2:7" ht="15" thickBot="1" x14ac:dyDescent="0.35">
      <c r="B393" s="47" t="s">
        <v>615</v>
      </c>
      <c r="C393" s="48">
        <v>167.40600000000001</v>
      </c>
      <c r="D393" s="48">
        <v>216.11199999999999</v>
      </c>
      <c r="E393" s="48">
        <v>60.970999999999997</v>
      </c>
      <c r="F393" s="48">
        <v>55.894000000000005</v>
      </c>
      <c r="G393" s="48">
        <v>74.781999999999996</v>
      </c>
    </row>
    <row r="394" spans="2:7" ht="15" thickBot="1" x14ac:dyDescent="0.35">
      <c r="B394" s="47" t="s">
        <v>616</v>
      </c>
      <c r="C394" s="48">
        <v>200</v>
      </c>
      <c r="D394" s="48">
        <v>100</v>
      </c>
      <c r="E394" s="48">
        <v>0</v>
      </c>
      <c r="F394" s="48">
        <v>0</v>
      </c>
      <c r="G394" s="48">
        <v>0</v>
      </c>
    </row>
    <row r="395" spans="2:7" ht="15" thickBot="1" x14ac:dyDescent="0.35">
      <c r="B395" s="47" t="s">
        <v>617</v>
      </c>
      <c r="C395" s="48">
        <v>63.470999999999997</v>
      </c>
      <c r="D395" s="48">
        <v>106.48099999999999</v>
      </c>
      <c r="E395" s="48">
        <v>110.38200000000001</v>
      </c>
      <c r="F395" s="48">
        <v>53.945</v>
      </c>
      <c r="G395" s="48">
        <v>87.908000000000001</v>
      </c>
    </row>
    <row r="396" spans="2:7" ht="15" thickBot="1" x14ac:dyDescent="0.35">
      <c r="B396" s="47" t="s">
        <v>618</v>
      </c>
      <c r="C396" s="48">
        <v>9.2319999999999993</v>
      </c>
      <c r="D396" s="48">
        <v>8.3330000000000002</v>
      </c>
      <c r="E396" s="48">
        <v>11.452999999999999</v>
      </c>
      <c r="F396" s="48">
        <v>10.617000000000001</v>
      </c>
      <c r="G396" s="48">
        <v>4.9889999999999999</v>
      </c>
    </row>
    <row r="397" spans="2:7" ht="15" thickBot="1" x14ac:dyDescent="0.35">
      <c r="B397" s="47" t="s">
        <v>619</v>
      </c>
      <c r="C397" s="48">
        <v>136.44399999999999</v>
      </c>
      <c r="D397" s="48">
        <v>213.191</v>
      </c>
      <c r="E397" s="48">
        <v>155.96100000000001</v>
      </c>
      <c r="F397" s="48">
        <v>98.412999999999997</v>
      </c>
      <c r="G397" s="48">
        <v>129.673</v>
      </c>
    </row>
    <row r="398" spans="2:7" ht="15" thickBot="1" x14ac:dyDescent="0.35">
      <c r="B398" s="47" t="s">
        <v>620</v>
      </c>
      <c r="C398" s="48">
        <v>137.24600000000001</v>
      </c>
      <c r="D398" s="48">
        <v>156.517</v>
      </c>
      <c r="E398" s="48">
        <v>123.92700000000001</v>
      </c>
      <c r="F398" s="48">
        <v>80.177999999999997</v>
      </c>
      <c r="G398" s="48">
        <v>117.383</v>
      </c>
    </row>
    <row r="399" spans="2:7" ht="15" thickBot="1" x14ac:dyDescent="0.35">
      <c r="B399" s="47" t="s">
        <v>621</v>
      </c>
      <c r="C399" s="48">
        <v>76.394000000000005</v>
      </c>
      <c r="D399" s="48">
        <v>94.748999999999995</v>
      </c>
      <c r="E399" s="48">
        <v>74.900999999999996</v>
      </c>
      <c r="F399" s="48">
        <v>59.584000000000003</v>
      </c>
      <c r="G399" s="48">
        <v>70.527000000000001</v>
      </c>
    </row>
  </sheetData>
  <mergeCells count="2">
    <mergeCell ref="B3:K12"/>
    <mergeCell ref="C14:G14"/>
  </mergeCells>
  <hyperlinks>
    <hyperlink ref="J1" location="'Assumptions Summary'!A1" display="Return to Assumptions Summary" xr:uid="{8FD886BD-C270-41BF-91B5-28FD3C75F07C}"/>
  </hyperlink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6094B-E274-4E8F-ACED-699067BBA162}">
  <sheetPr>
    <tabColor rgb="FF002060"/>
  </sheetPr>
  <dimension ref="B1:AR152"/>
  <sheetViews>
    <sheetView workbookViewId="0"/>
  </sheetViews>
  <sheetFormatPr defaultColWidth="8.6640625" defaultRowHeight="14.4" x14ac:dyDescent="0.3"/>
  <cols>
    <col min="1" max="1" width="6.88671875" style="8" customWidth="1"/>
    <col min="2" max="2" width="28.5546875" style="8" customWidth="1"/>
    <col min="3" max="7" width="14.44140625" style="8" customWidth="1"/>
    <col min="8" max="16384" width="8.6640625" style="8"/>
  </cols>
  <sheetData>
    <row r="1" spans="2:44" ht="17.399999999999999" x14ac:dyDescent="0.3">
      <c r="G1" s="27"/>
      <c r="H1" s="27"/>
      <c r="I1" s="27"/>
      <c r="J1" s="27" t="s">
        <v>747</v>
      </c>
      <c r="K1" s="27"/>
    </row>
    <row r="2" spans="2:44" ht="18" thickBot="1" x14ac:dyDescent="0.35">
      <c r="B2" s="45" t="s">
        <v>829</v>
      </c>
      <c r="C2" s="46"/>
      <c r="D2" s="46"/>
      <c r="E2" s="46"/>
      <c r="F2" s="46"/>
      <c r="G2" s="46"/>
    </row>
    <row r="3" spans="2:44" ht="15" customHeight="1" x14ac:dyDescent="0.3">
      <c r="B3" s="141" t="s">
        <v>869</v>
      </c>
      <c r="C3" s="141"/>
      <c r="D3" s="141"/>
      <c r="E3" s="141"/>
      <c r="F3" s="141"/>
      <c r="G3" s="141"/>
      <c r="H3" s="141"/>
      <c r="I3" s="141"/>
      <c r="J3" s="141"/>
      <c r="K3" s="141"/>
    </row>
    <row r="4" spans="2:44" x14ac:dyDescent="0.3">
      <c r="B4" s="141"/>
      <c r="C4" s="141"/>
      <c r="D4" s="141"/>
      <c r="E4" s="141"/>
      <c r="F4" s="141"/>
      <c r="G4" s="141"/>
      <c r="H4" s="141"/>
      <c r="I4" s="141"/>
      <c r="J4" s="141"/>
      <c r="K4" s="141"/>
    </row>
    <row r="5" spans="2:44" x14ac:dyDescent="0.3">
      <c r="B5" s="141"/>
      <c r="C5" s="141"/>
      <c r="D5" s="141"/>
      <c r="E5" s="141"/>
      <c r="F5" s="141"/>
      <c r="G5" s="141"/>
      <c r="H5" s="141"/>
      <c r="I5" s="141"/>
      <c r="J5" s="141"/>
      <c r="K5" s="141"/>
    </row>
    <row r="6" spans="2:44" x14ac:dyDescent="0.3">
      <c r="B6" s="141"/>
      <c r="C6" s="141"/>
      <c r="D6" s="141"/>
      <c r="E6" s="141"/>
      <c r="F6" s="141"/>
      <c r="G6" s="141"/>
      <c r="H6" s="141"/>
      <c r="I6" s="141"/>
      <c r="J6" s="141"/>
      <c r="K6" s="141"/>
    </row>
    <row r="7" spans="2:44" x14ac:dyDescent="0.3">
      <c r="B7" s="141"/>
      <c r="C7" s="141"/>
      <c r="D7" s="141"/>
      <c r="E7" s="141"/>
      <c r="F7" s="141"/>
      <c r="G7" s="141"/>
      <c r="H7" s="141"/>
      <c r="I7" s="141"/>
      <c r="J7" s="141"/>
      <c r="K7" s="141"/>
    </row>
    <row r="8" spans="2:44" x14ac:dyDescent="0.3">
      <c r="B8" s="141"/>
      <c r="C8" s="141"/>
      <c r="D8" s="141"/>
      <c r="E8" s="141"/>
      <c r="F8" s="141"/>
      <c r="G8" s="141"/>
      <c r="H8" s="141"/>
      <c r="I8" s="141"/>
      <c r="J8" s="141"/>
      <c r="K8" s="141"/>
    </row>
    <row r="9" spans="2:44" x14ac:dyDescent="0.3">
      <c r="B9" s="141"/>
      <c r="C9" s="141"/>
      <c r="D9" s="141"/>
      <c r="E9" s="141"/>
      <c r="F9" s="141"/>
      <c r="G9" s="141"/>
      <c r="H9" s="141"/>
      <c r="I9" s="141"/>
      <c r="J9" s="141"/>
      <c r="K9" s="141"/>
    </row>
    <row r="10" spans="2:44" x14ac:dyDescent="0.3">
      <c r="B10" s="141"/>
      <c r="C10" s="141"/>
      <c r="D10" s="141"/>
      <c r="E10" s="141"/>
      <c r="F10" s="141"/>
      <c r="G10" s="141"/>
      <c r="H10" s="141"/>
      <c r="I10" s="141"/>
      <c r="J10" s="141"/>
      <c r="K10" s="141"/>
    </row>
    <row r="11" spans="2:44" x14ac:dyDescent="0.3">
      <c r="B11" s="141"/>
      <c r="C11" s="141"/>
      <c r="D11" s="141"/>
      <c r="E11" s="141"/>
      <c r="F11" s="141"/>
      <c r="G11" s="141"/>
      <c r="H11" s="141"/>
      <c r="I11" s="141"/>
      <c r="J11" s="141"/>
      <c r="K11" s="141"/>
    </row>
    <row r="12" spans="2:44" x14ac:dyDescent="0.3">
      <c r="B12" s="141"/>
      <c r="C12" s="141"/>
      <c r="D12" s="141"/>
      <c r="E12" s="141"/>
      <c r="F12" s="141"/>
      <c r="G12" s="141"/>
      <c r="H12" s="141"/>
      <c r="I12" s="141"/>
      <c r="J12" s="141"/>
      <c r="K12" s="141"/>
    </row>
    <row r="14" spans="2:44" x14ac:dyDescent="0.3">
      <c r="B14" s="74"/>
      <c r="C14" s="147" t="s">
        <v>983</v>
      </c>
      <c r="D14" s="148"/>
      <c r="E14" s="148"/>
      <c r="F14" s="148"/>
      <c r="G14" s="148"/>
    </row>
    <row r="15" spans="2:44" ht="15" thickBot="1" x14ac:dyDescent="0.35">
      <c r="B15" s="75" t="s">
        <v>0</v>
      </c>
      <c r="C15" s="116">
        <v>2021</v>
      </c>
      <c r="D15" s="116">
        <v>2022</v>
      </c>
      <c r="E15" s="116">
        <v>2023</v>
      </c>
      <c r="F15" s="116">
        <v>2024</v>
      </c>
      <c r="G15" s="116">
        <v>2025</v>
      </c>
    </row>
    <row r="16" spans="2:44" s="49" customFormat="1" ht="15" thickBot="1" x14ac:dyDescent="0.35">
      <c r="B16" s="47" t="s">
        <v>76</v>
      </c>
      <c r="C16" s="48">
        <v>91.916197532657179</v>
      </c>
      <c r="D16" s="48">
        <v>100.69008940319222</v>
      </c>
      <c r="E16" s="48">
        <v>92.92981252438986</v>
      </c>
      <c r="F16" s="48">
        <v>90.898457327293627</v>
      </c>
      <c r="G16" s="48">
        <v>92.573544074437592</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2:7" ht="15" thickBot="1" x14ac:dyDescent="0.35">
      <c r="B17" s="47" t="s">
        <v>77</v>
      </c>
      <c r="C17" s="48">
        <v>64.677167011910939</v>
      </c>
      <c r="D17" s="48">
        <v>70.850947967693244</v>
      </c>
      <c r="E17" s="48">
        <v>65.390400890877473</v>
      </c>
      <c r="F17" s="48">
        <v>63.961030411355338</v>
      </c>
      <c r="G17" s="48">
        <v>65.139711299084368</v>
      </c>
    </row>
    <row r="18" spans="2:7" ht="15" thickBot="1" x14ac:dyDescent="0.35">
      <c r="B18" s="47" t="s">
        <v>78</v>
      </c>
      <c r="C18" s="48">
        <v>23.128664586143593</v>
      </c>
      <c r="D18" s="48">
        <v>25.336419123820132</v>
      </c>
      <c r="E18" s="48">
        <v>23.383718230578161</v>
      </c>
      <c r="F18" s="48">
        <v>22.872572923547093</v>
      </c>
      <c r="G18" s="48">
        <v>23.294071207498867</v>
      </c>
    </row>
    <row r="19" spans="2:7" ht="15" thickBot="1" x14ac:dyDescent="0.35">
      <c r="B19" s="47" t="s">
        <v>79</v>
      </c>
      <c r="C19" s="48">
        <v>39.42061235783617</v>
      </c>
      <c r="D19" s="48">
        <v>43.183520306405804</v>
      </c>
      <c r="E19" s="48">
        <v>39.855327073433372</v>
      </c>
      <c r="F19" s="48">
        <v>38.98412843885805</v>
      </c>
      <c r="G19" s="48">
        <v>39.702532235984776</v>
      </c>
    </row>
    <row r="20" spans="2:7" ht="15" thickBot="1" x14ac:dyDescent="0.35">
      <c r="B20" s="47" t="s">
        <v>80</v>
      </c>
      <c r="C20" s="48">
        <v>28.080554014841677</v>
      </c>
      <c r="D20" s="48">
        <v>30.760992840690665</v>
      </c>
      <c r="E20" s="48">
        <v>28.390215111467114</v>
      </c>
      <c r="F20" s="48">
        <v>27.769632658465579</v>
      </c>
      <c r="G20" s="48">
        <v>28.281374496632999</v>
      </c>
    </row>
    <row r="21" spans="2:7" ht="15" thickBot="1" x14ac:dyDescent="0.35">
      <c r="B21" s="47" t="s">
        <v>81</v>
      </c>
      <c r="C21" s="48">
        <v>193.64871369793119</v>
      </c>
      <c r="D21" s="48">
        <v>212.13351746986905</v>
      </c>
      <c r="E21" s="48">
        <v>195.78419410946839</v>
      </c>
      <c r="F21" s="48">
        <v>191.50454230118368</v>
      </c>
      <c r="G21" s="48">
        <v>195.03360902309231</v>
      </c>
    </row>
    <row r="22" spans="2:7" ht="15" thickBot="1" x14ac:dyDescent="0.35">
      <c r="B22" s="47" t="s">
        <v>82</v>
      </c>
      <c r="C22" s="48">
        <v>147.98521431204338</v>
      </c>
      <c r="D22" s="48">
        <v>162.11119323268474</v>
      </c>
      <c r="E22" s="48">
        <v>149.61713595162345</v>
      </c>
      <c r="F22" s="48">
        <v>146.34665107240113</v>
      </c>
      <c r="G22" s="48">
        <v>149.04354321895985</v>
      </c>
    </row>
    <row r="23" spans="2:7" ht="15" thickBot="1" x14ac:dyDescent="0.35">
      <c r="B23" s="47" t="s">
        <v>83</v>
      </c>
      <c r="C23" s="48">
        <v>21.32124148404565</v>
      </c>
      <c r="D23" s="48">
        <v>23.356467835311083</v>
      </c>
      <c r="E23" s="48">
        <v>21.556363590820173</v>
      </c>
      <c r="F23" s="48">
        <v>21.085162476546795</v>
      </c>
      <c r="G23" s="48">
        <v>21.473722164624533</v>
      </c>
    </row>
    <row r="24" spans="2:7" ht="15" thickBot="1" x14ac:dyDescent="0.35">
      <c r="B24" s="47" t="s">
        <v>36</v>
      </c>
      <c r="C24" s="48">
        <v>77.440802599083455</v>
      </c>
      <c r="D24" s="48">
        <v>84.832940727190859</v>
      </c>
      <c r="E24" s="48">
        <v>78.294788736383722</v>
      </c>
      <c r="F24" s="48">
        <v>76.58334090618969</v>
      </c>
      <c r="G24" s="48">
        <v>77.994627116934311</v>
      </c>
    </row>
    <row r="25" spans="2:7" ht="15" thickBot="1" x14ac:dyDescent="0.35">
      <c r="B25" s="47" t="s">
        <v>37</v>
      </c>
      <c r="C25" s="48">
        <v>0</v>
      </c>
      <c r="D25" s="48">
        <v>0</v>
      </c>
      <c r="E25" s="48">
        <v>0</v>
      </c>
      <c r="F25" s="48">
        <v>0</v>
      </c>
      <c r="G25" s="48">
        <v>0</v>
      </c>
    </row>
    <row r="26" spans="2:7" ht="15" thickBot="1" x14ac:dyDescent="0.35">
      <c r="B26" s="47" t="s">
        <v>38</v>
      </c>
      <c r="C26" s="48">
        <v>30.769856690547456</v>
      </c>
      <c r="D26" s="48">
        <v>33.707003817187498</v>
      </c>
      <c r="E26" s="48">
        <v>31.109174339364724</v>
      </c>
      <c r="F26" s="48">
        <v>30.429158085645764</v>
      </c>
      <c r="G26" s="48">
        <v>30.989909950250937</v>
      </c>
    </row>
    <row r="27" spans="2:7" ht="15" thickBot="1" x14ac:dyDescent="0.35">
      <c r="B27" s="47" t="s">
        <v>39</v>
      </c>
      <c r="C27" s="48">
        <v>12.98010295137693</v>
      </c>
      <c r="D27" s="48">
        <v>14.219123089512333</v>
      </c>
      <c r="E27" s="48">
        <v>13.123242325055598</v>
      </c>
      <c r="F27" s="48">
        <v>12.836381028603952</v>
      </c>
      <c r="G27" s="48">
        <v>13.072931266908693</v>
      </c>
    </row>
    <row r="28" spans="2:7" ht="15" thickBot="1" x14ac:dyDescent="0.35">
      <c r="B28" s="47" t="s">
        <v>84</v>
      </c>
      <c r="C28" s="48">
        <v>62.568594936139824</v>
      </c>
      <c r="D28" s="48">
        <v>68.541101427892286</v>
      </c>
      <c r="E28" s="48">
        <v>63.25857632724761</v>
      </c>
      <c r="F28" s="48">
        <v>61.875805456494618</v>
      </c>
      <c r="G28" s="48">
        <v>63.016059589915542</v>
      </c>
    </row>
    <row r="29" spans="2:7" ht="15" thickBot="1" x14ac:dyDescent="0.35">
      <c r="B29" s="47" t="s">
        <v>85</v>
      </c>
      <c r="C29" s="48">
        <v>194.05306838314419</v>
      </c>
      <c r="D29" s="48">
        <v>212.57646996896725</v>
      </c>
      <c r="E29" s="48">
        <v>196.1930078561081</v>
      </c>
      <c r="F29" s="48">
        <v>191.90441977746704</v>
      </c>
      <c r="G29" s="48">
        <v>195.4408554853926</v>
      </c>
    </row>
    <row r="30" spans="2:7" ht="15" thickBot="1" x14ac:dyDescent="0.35">
      <c r="B30" s="47" t="s">
        <v>86</v>
      </c>
      <c r="C30" s="48">
        <v>98.719306333350303</v>
      </c>
      <c r="D30" s="48">
        <v>108.14259126629482</v>
      </c>
      <c r="E30" s="48">
        <v>99.807943282647329</v>
      </c>
      <c r="F30" s="48">
        <v>97.626238845812495</v>
      </c>
      <c r="G30" s="48">
        <v>99.425305889110135</v>
      </c>
    </row>
    <row r="31" spans="2:7" ht="15" thickBot="1" x14ac:dyDescent="0.35">
      <c r="B31" s="47" t="s">
        <v>87</v>
      </c>
      <c r="C31" s="48">
        <v>0.7277325813717952</v>
      </c>
      <c r="D31" s="48">
        <v>0.79719854222546205</v>
      </c>
      <c r="E31" s="48">
        <v>0.73575772464633826</v>
      </c>
      <c r="F31" s="48">
        <v>0.71967477734272922</v>
      </c>
      <c r="G31" s="48">
        <v>0.7329370231192438</v>
      </c>
    </row>
    <row r="32" spans="2:7" ht="15" thickBot="1" x14ac:dyDescent="0.35">
      <c r="B32" s="47" t="s">
        <v>74</v>
      </c>
      <c r="C32" s="48">
        <v>92.671063687295415</v>
      </c>
      <c r="D32" s="48">
        <v>101.51701156314083</v>
      </c>
      <c r="E32" s="48">
        <v>93.693003040475062</v>
      </c>
      <c r="F32" s="48">
        <v>91.644965241971263</v>
      </c>
      <c r="G32" s="48">
        <v>93.333808718891319</v>
      </c>
    </row>
    <row r="33" spans="2:7" ht="15" thickBot="1" x14ac:dyDescent="0.35">
      <c r="B33" s="47" t="s">
        <v>75</v>
      </c>
      <c r="C33" s="48">
        <v>179.74529875621616</v>
      </c>
      <c r="D33" s="48">
        <v>196.90294733022006</v>
      </c>
      <c r="E33" s="48">
        <v>181.72745787945487</v>
      </c>
      <c r="F33" s="48">
        <v>177.75507263525103</v>
      </c>
      <c r="G33" s="48">
        <v>181.03076262124068</v>
      </c>
    </row>
    <row r="34" spans="2:7" ht="15" thickBot="1" x14ac:dyDescent="0.35">
      <c r="B34" s="47" t="s">
        <v>40</v>
      </c>
      <c r="C34" s="48">
        <v>473.75731332011895</v>
      </c>
      <c r="D34" s="48">
        <v>518.97997865578043</v>
      </c>
      <c r="E34" s="48">
        <v>478.98171911708039</v>
      </c>
      <c r="F34" s="48">
        <v>468.51164521924272</v>
      </c>
      <c r="G34" s="48">
        <v>477.14542923345965</v>
      </c>
    </row>
    <row r="35" spans="2:7" ht="15" thickBot="1" x14ac:dyDescent="0.35">
      <c r="B35" s="47" t="s">
        <v>41</v>
      </c>
      <c r="C35" s="48">
        <v>80.489122075097995</v>
      </c>
      <c r="D35" s="48">
        <v>88.172238574671383</v>
      </c>
      <c r="E35" s="48">
        <v>81.376723857990882</v>
      </c>
      <c r="F35" s="48">
        <v>79.597907927546515</v>
      </c>
      <c r="G35" s="48">
        <v>81.064746910189868</v>
      </c>
    </row>
    <row r="36" spans="2:7" ht="15" thickBot="1" x14ac:dyDescent="0.35">
      <c r="B36" s="47" t="s">
        <v>694</v>
      </c>
      <c r="C36" s="48">
        <v>63.254648287851246</v>
      </c>
      <c r="D36" s="48">
        <v>69.292642235426669</v>
      </c>
      <c r="E36" s="48">
        <v>63.952195200391486</v>
      </c>
      <c r="F36" s="48">
        <v>62.554262496589544</v>
      </c>
      <c r="G36" s="48">
        <v>63.707019310801606</v>
      </c>
    </row>
    <row r="37" spans="2:7" ht="15" thickBot="1" x14ac:dyDescent="0.35">
      <c r="B37" s="47" t="s">
        <v>695</v>
      </c>
      <c r="C37" s="48">
        <v>49.104483660643261</v>
      </c>
      <c r="D37" s="48">
        <v>53.791768835205289</v>
      </c>
      <c r="E37" s="48">
        <v>49.645988228236327</v>
      </c>
      <c r="F37" s="48">
        <v>48.560775275978003</v>
      </c>
      <c r="G37" s="48">
        <v>49.4556585719941</v>
      </c>
    </row>
    <row r="38" spans="2:7" ht="15" thickBot="1" x14ac:dyDescent="0.35">
      <c r="B38" s="47" t="s">
        <v>42</v>
      </c>
      <c r="C38" s="48">
        <v>73.485377546805537</v>
      </c>
      <c r="D38" s="48">
        <v>80.499949232411211</v>
      </c>
      <c r="E38" s="48">
        <v>74.295744841733224</v>
      </c>
      <c r="F38" s="48">
        <v>72.671712216392677</v>
      </c>
      <c r="G38" s="48">
        <v>74.0109145043658</v>
      </c>
    </row>
    <row r="39" spans="2:7" ht="15" thickBot="1" x14ac:dyDescent="0.35">
      <c r="B39" s="47" t="s">
        <v>88</v>
      </c>
      <c r="C39" s="48">
        <v>98.357292452871562</v>
      </c>
      <c r="D39" s="48">
        <v>107.74602122783506</v>
      </c>
      <c r="E39" s="48">
        <v>99.441937258168736</v>
      </c>
      <c r="F39" s="48">
        <v>97.268233356574385</v>
      </c>
      <c r="G39" s="48">
        <v>99.060703035427579</v>
      </c>
    </row>
    <row r="40" spans="2:7" ht="15" thickBot="1" x14ac:dyDescent="0.35">
      <c r="B40" s="47" t="s">
        <v>89</v>
      </c>
      <c r="C40" s="48">
        <v>28.762505601094453</v>
      </c>
      <c r="D40" s="48">
        <v>31.508040347350679</v>
      </c>
      <c r="E40" s="48">
        <v>29.079686986526614</v>
      </c>
      <c r="F40" s="48">
        <v>28.444033349815481</v>
      </c>
      <c r="G40" s="48">
        <v>28.968203117934202</v>
      </c>
    </row>
    <row r="41" spans="2:7" ht="15" thickBot="1" x14ac:dyDescent="0.35">
      <c r="B41" s="47" t="s">
        <v>43</v>
      </c>
      <c r="C41" s="48">
        <v>124.82995440792595</v>
      </c>
      <c r="D41" s="48">
        <v>136.74564012577594</v>
      </c>
      <c r="E41" s="48">
        <v>126.20652912056271</v>
      </c>
      <c r="F41" s="48">
        <v>123.44777730699109</v>
      </c>
      <c r="G41" s="48">
        <v>125.72268649479784</v>
      </c>
    </row>
    <row r="42" spans="2:7" ht="15" thickBot="1" x14ac:dyDescent="0.35">
      <c r="B42" s="47" t="s">
        <v>44</v>
      </c>
      <c r="C42" s="48">
        <v>0</v>
      </c>
      <c r="D42" s="48">
        <v>0</v>
      </c>
      <c r="E42" s="48">
        <v>0</v>
      </c>
      <c r="F42" s="48">
        <v>0</v>
      </c>
      <c r="G42" s="48">
        <v>0</v>
      </c>
    </row>
    <row r="43" spans="2:7" ht="15" thickBot="1" x14ac:dyDescent="0.35">
      <c r="B43" s="47" t="s">
        <v>90</v>
      </c>
      <c r="C43" s="48">
        <v>10.520366826340261</v>
      </c>
      <c r="D43" s="48">
        <v>11.524592016790271</v>
      </c>
      <c r="E43" s="48">
        <v>10.636381215750973</v>
      </c>
      <c r="F43" s="48">
        <v>10.403880281185527</v>
      </c>
      <c r="G43" s="48">
        <v>10.595604128765649</v>
      </c>
    </row>
    <row r="44" spans="2:7" ht="15" thickBot="1" x14ac:dyDescent="0.35">
      <c r="B44" s="47" t="s">
        <v>91</v>
      </c>
      <c r="C44" s="48">
        <v>66.157507397435921</v>
      </c>
      <c r="D44" s="48">
        <v>72.472594747769278</v>
      </c>
      <c r="E44" s="48">
        <v>66.887065876939843</v>
      </c>
      <c r="F44" s="48">
        <v>65.424979758429927</v>
      </c>
      <c r="G44" s="48">
        <v>66.6306384653858</v>
      </c>
    </row>
    <row r="45" spans="2:7" ht="15" thickBot="1" x14ac:dyDescent="0.35">
      <c r="B45" s="47" t="s">
        <v>92</v>
      </c>
      <c r="C45" s="48">
        <v>727.33682716254646</v>
      </c>
      <c r="D45" s="48">
        <v>796.76501116368388</v>
      </c>
      <c r="E45" s="48">
        <v>735.35760621826512</v>
      </c>
      <c r="F45" s="48">
        <v>719.28340511381691</v>
      </c>
      <c r="G45" s="48">
        <v>732.53843863994655</v>
      </c>
    </row>
    <row r="46" spans="2:7" ht="15" thickBot="1" x14ac:dyDescent="0.35">
      <c r="B46" s="47" t="s">
        <v>93</v>
      </c>
      <c r="C46" s="48">
        <v>243.19102774253062</v>
      </c>
      <c r="D46" s="48">
        <v>266.40490993711501</v>
      </c>
      <c r="E46" s="48">
        <v>245.87284093967824</v>
      </c>
      <c r="F46" s="48">
        <v>240.49830009320289</v>
      </c>
      <c r="G46" s="48">
        <v>244.93022916045024</v>
      </c>
    </row>
    <row r="47" spans="2:7" ht="15" thickBot="1" x14ac:dyDescent="0.35">
      <c r="B47" s="47" t="s">
        <v>94</v>
      </c>
      <c r="C47" s="48">
        <v>137.29482269169165</v>
      </c>
      <c r="D47" s="48">
        <v>150.40034664739267</v>
      </c>
      <c r="E47" s="48">
        <v>138.80885497656871</v>
      </c>
      <c r="F47" s="48">
        <v>135.7746285932364</v>
      </c>
      <c r="G47" s="48">
        <v>138.27669834933812</v>
      </c>
    </row>
    <row r="48" spans="2:7" ht="15" thickBot="1" x14ac:dyDescent="0.35">
      <c r="B48" s="47" t="s">
        <v>95</v>
      </c>
      <c r="C48" s="48">
        <v>34.06106036855509</v>
      </c>
      <c r="D48" s="48">
        <v>37.312370460699519</v>
      </c>
      <c r="E48" s="48">
        <v>34.436672092610721</v>
      </c>
      <c r="F48" s="48">
        <v>33.683919978668129</v>
      </c>
      <c r="G48" s="48">
        <v>34.304650952626943</v>
      </c>
    </row>
    <row r="49" spans="2:7" ht="15" thickBot="1" x14ac:dyDescent="0.35">
      <c r="B49" s="47" t="s">
        <v>45</v>
      </c>
      <c r="C49" s="48">
        <v>221.77491639287706</v>
      </c>
      <c r="D49" s="48">
        <v>242.94451640093564</v>
      </c>
      <c r="E49" s="48">
        <v>224.22056129639057</v>
      </c>
      <c r="F49" s="48">
        <v>219.31931819568254</v>
      </c>
      <c r="G49" s="48">
        <v>223.36095866026639</v>
      </c>
    </row>
    <row r="50" spans="2:7" ht="15" thickBot="1" x14ac:dyDescent="0.35">
      <c r="B50" s="47" t="s">
        <v>96</v>
      </c>
      <c r="C50" s="48">
        <v>290.85909960256072</v>
      </c>
      <c r="D50" s="48">
        <v>318.62315379515672</v>
      </c>
      <c r="E50" s="48">
        <v>294.06657719359447</v>
      </c>
      <c r="F50" s="48">
        <v>287.63856820866584</v>
      </c>
      <c r="G50" s="48">
        <v>292.93920331008388</v>
      </c>
    </row>
    <row r="51" spans="2:7" ht="15" thickBot="1" x14ac:dyDescent="0.35">
      <c r="B51" s="47" t="s">
        <v>97</v>
      </c>
      <c r="C51" s="48">
        <v>4.1017654586410277</v>
      </c>
      <c r="D51" s="48">
        <v>4.4933008743616956</v>
      </c>
      <c r="E51" s="48">
        <v>4.1469980843702707</v>
      </c>
      <c r="F51" s="48">
        <v>4.0563487450226559</v>
      </c>
      <c r="G51" s="48">
        <v>4.1310995848539198</v>
      </c>
    </row>
    <row r="52" spans="2:7" ht="15" thickBot="1" x14ac:dyDescent="0.35">
      <c r="B52" s="47" t="s">
        <v>98</v>
      </c>
      <c r="C52" s="48">
        <v>389.37371460802359</v>
      </c>
      <c r="D52" s="48">
        <v>426.54151485330215</v>
      </c>
      <c r="E52" s="48">
        <v>393.66757189441876</v>
      </c>
      <c r="F52" s="48">
        <v>385.06238216710597</v>
      </c>
      <c r="G52" s="48">
        <v>392.15835400378234</v>
      </c>
    </row>
    <row r="53" spans="2:7" ht="15" thickBot="1" x14ac:dyDescent="0.35">
      <c r="B53" s="47" t="s">
        <v>99</v>
      </c>
      <c r="C53" s="48">
        <v>198.77816987648396</v>
      </c>
      <c r="D53" s="48">
        <v>217.75260763104254</v>
      </c>
      <c r="E53" s="48">
        <v>200.97021587517099</v>
      </c>
      <c r="F53" s="48">
        <v>196.57720268177374</v>
      </c>
      <c r="G53" s="48">
        <v>200.19974894586747</v>
      </c>
    </row>
    <row r="54" spans="2:7" ht="15" thickBot="1" x14ac:dyDescent="0.35">
      <c r="B54" s="47" t="s">
        <v>46</v>
      </c>
      <c r="C54" s="48">
        <v>38.374397535853127</v>
      </c>
      <c r="D54" s="48">
        <v>42.037438693064587</v>
      </c>
      <c r="E54" s="48">
        <v>38.797575013655454</v>
      </c>
      <c r="F54" s="48">
        <v>37.949497808958249</v>
      </c>
      <c r="G54" s="48">
        <v>38.648835319293177</v>
      </c>
    </row>
    <row r="55" spans="2:7" ht="15" thickBot="1" x14ac:dyDescent="0.35">
      <c r="B55" s="47" t="s">
        <v>100</v>
      </c>
      <c r="C55" s="48">
        <v>129.82484621643226</v>
      </c>
      <c r="D55" s="48">
        <v>142.21732102923241</v>
      </c>
      <c r="E55" s="48">
        <v>131.25650259427158</v>
      </c>
      <c r="F55" s="48">
        <v>128.38736327875245</v>
      </c>
      <c r="G55" s="48">
        <v>130.75329969893437</v>
      </c>
    </row>
    <row r="56" spans="2:7" ht="15" thickBot="1" x14ac:dyDescent="0.35">
      <c r="B56" s="47" t="s">
        <v>101</v>
      </c>
      <c r="C56" s="48">
        <v>5.5858106645803129</v>
      </c>
      <c r="D56" s="48">
        <v>6.1190061197436592</v>
      </c>
      <c r="E56" s="48">
        <v>5.6474087461217879</v>
      </c>
      <c r="F56" s="48">
        <v>5.5239618909637587</v>
      </c>
      <c r="G56" s="48">
        <v>5.625758066909456</v>
      </c>
    </row>
    <row r="57" spans="2:7" ht="15" thickBot="1" x14ac:dyDescent="0.35">
      <c r="B57" s="47" t="s">
        <v>102</v>
      </c>
      <c r="C57" s="48">
        <v>4.5595754098312842</v>
      </c>
      <c r="D57" s="48">
        <v>4.9948112300162588</v>
      </c>
      <c r="E57" s="48">
        <v>4.6098565802386942</v>
      </c>
      <c r="F57" s="48">
        <v>4.509089604950991</v>
      </c>
      <c r="G57" s="48">
        <v>4.592183603034389</v>
      </c>
    </row>
    <row r="58" spans="2:7" ht="15" thickBot="1" x14ac:dyDescent="0.35">
      <c r="B58" s="47" t="s">
        <v>103</v>
      </c>
      <c r="C58" s="48">
        <v>147.41427502320349</v>
      </c>
      <c r="D58" s="48">
        <v>161.48575474001146</v>
      </c>
      <c r="E58" s="48">
        <v>149.03990057310546</v>
      </c>
      <c r="F58" s="48">
        <v>145.78203349708585</v>
      </c>
      <c r="G58" s="48">
        <v>148.46852080900356</v>
      </c>
    </row>
    <row r="59" spans="2:7" ht="15" thickBot="1" x14ac:dyDescent="0.35">
      <c r="B59" s="47" t="s">
        <v>104</v>
      </c>
      <c r="C59" s="48">
        <v>88.75254552891181</v>
      </c>
      <c r="D59" s="48">
        <v>97.224449922353898</v>
      </c>
      <c r="E59" s="48">
        <v>89.731273034154611</v>
      </c>
      <c r="F59" s="48">
        <v>87.769834795245529</v>
      </c>
      <c r="G59" s="48">
        <v>89.387266943022865</v>
      </c>
    </row>
    <row r="60" spans="2:7" ht="15" thickBot="1" x14ac:dyDescent="0.35">
      <c r="B60" s="47" t="s">
        <v>105</v>
      </c>
      <c r="C60" s="48">
        <v>95.573119911557882</v>
      </c>
      <c r="D60" s="48">
        <v>104.69608455046995</v>
      </c>
      <c r="E60" s="48">
        <v>96.627061977803621</v>
      </c>
      <c r="F60" s="48">
        <v>94.51488850842064</v>
      </c>
      <c r="G60" s="48">
        <v>96.256619246250295</v>
      </c>
    </row>
    <row r="61" spans="2:7" ht="15" thickBot="1" x14ac:dyDescent="0.35">
      <c r="B61" s="47" t="s">
        <v>47</v>
      </c>
      <c r="C61" s="48">
        <v>74.71233467899836</v>
      </c>
      <c r="D61" s="48">
        <v>81.844025974603312</v>
      </c>
      <c r="E61" s="48">
        <v>75.536232365486924</v>
      </c>
      <c r="F61" s="48">
        <v>73.88508389099249</v>
      </c>
      <c r="G61" s="48">
        <v>75.246646325344827</v>
      </c>
    </row>
    <row r="62" spans="2:7" ht="15" thickBot="1" x14ac:dyDescent="0.35">
      <c r="B62" s="47" t="s">
        <v>48</v>
      </c>
      <c r="C62" s="48">
        <v>12.569926405512827</v>
      </c>
      <c r="D62" s="48">
        <v>13.769793002076163</v>
      </c>
      <c r="E62" s="48">
        <v>12.708542516618571</v>
      </c>
      <c r="F62" s="48">
        <v>12.430746154101687</v>
      </c>
      <c r="G62" s="48">
        <v>12.659821308423302</v>
      </c>
    </row>
    <row r="63" spans="2:7" ht="15" thickBot="1" x14ac:dyDescent="0.35">
      <c r="B63" s="47" t="s">
        <v>106</v>
      </c>
      <c r="C63" s="48">
        <v>143.02340125723563</v>
      </c>
      <c r="D63" s="48">
        <v>156.675748626602</v>
      </c>
      <c r="E63" s="48">
        <v>144.60060601085294</v>
      </c>
      <c r="F63" s="48">
        <v>141.43977759051884</v>
      </c>
      <c r="G63" s="48">
        <v>144.04624533405587</v>
      </c>
    </row>
    <row r="64" spans="2:7" ht="15" thickBot="1" x14ac:dyDescent="0.35">
      <c r="B64" s="47" t="s">
        <v>49</v>
      </c>
      <c r="C64" s="48">
        <v>132.39837325419265</v>
      </c>
      <c r="D64" s="48">
        <v>145.03650496492077</v>
      </c>
      <c r="E64" s="48">
        <v>133.85840945688466</v>
      </c>
      <c r="F64" s="48">
        <v>130.93239499135549</v>
      </c>
      <c r="G64" s="48">
        <v>133.34523153523799</v>
      </c>
    </row>
    <row r="65" spans="2:7" ht="15" thickBot="1" x14ac:dyDescent="0.35">
      <c r="B65" s="47" t="s">
        <v>50</v>
      </c>
      <c r="C65" s="48">
        <v>168.87629968299086</v>
      </c>
      <c r="D65" s="48">
        <v>184.99644425694578</v>
      </c>
      <c r="E65" s="48">
        <v>170.73859984011173</v>
      </c>
      <c r="F65" s="48">
        <v>167.00642033055857</v>
      </c>
      <c r="G65" s="48">
        <v>170.08403297228242</v>
      </c>
    </row>
    <row r="66" spans="2:7" ht="15" thickBot="1" x14ac:dyDescent="0.35">
      <c r="B66" s="47" t="s">
        <v>107</v>
      </c>
      <c r="C66" s="48">
        <v>56.573930875843359</v>
      </c>
      <c r="D66" s="48">
        <v>61.974214672607424</v>
      </c>
      <c r="E66" s="48">
        <v>57.19780551400634</v>
      </c>
      <c r="F66" s="48">
        <v>55.947517190623763</v>
      </c>
      <c r="G66" s="48">
        <v>56.978524177290012</v>
      </c>
    </row>
    <row r="67" spans="2:7" ht="15" thickBot="1" x14ac:dyDescent="0.35">
      <c r="B67" s="47" t="s">
        <v>108</v>
      </c>
      <c r="C67" s="48">
        <v>32.587335733769763</v>
      </c>
      <c r="D67" s="48">
        <v>35.697970940098159</v>
      </c>
      <c r="E67" s="48">
        <v>32.946695813135968</v>
      </c>
      <c r="F67" s="48">
        <v>32.226513129569298</v>
      </c>
      <c r="G67" s="48">
        <v>32.820386850171964</v>
      </c>
    </row>
    <row r="68" spans="2:7" ht="15" thickBot="1" x14ac:dyDescent="0.35">
      <c r="B68" s="47" t="s">
        <v>109</v>
      </c>
      <c r="C68" s="48">
        <v>87.393802641983328</v>
      </c>
      <c r="D68" s="48">
        <v>95.736007771424298</v>
      </c>
      <c r="E68" s="48">
        <v>88.35754647517409</v>
      </c>
      <c r="F68" s="48">
        <v>86.426136560966953</v>
      </c>
      <c r="G68" s="48">
        <v>88.01880689022083</v>
      </c>
    </row>
    <row r="69" spans="2:7" ht="15" thickBot="1" x14ac:dyDescent="0.35">
      <c r="B69" s="47" t="s">
        <v>51</v>
      </c>
      <c r="C69" s="48">
        <v>111.87962233487789</v>
      </c>
      <c r="D69" s="48">
        <v>122.55912970390013</v>
      </c>
      <c r="E69" s="48">
        <v>113.11338597515176</v>
      </c>
      <c r="F69" s="48">
        <v>110.64083751927845</v>
      </c>
      <c r="G69" s="48">
        <v>112.67973901519859</v>
      </c>
    </row>
    <row r="70" spans="2:7" ht="15" thickBot="1" x14ac:dyDescent="0.35">
      <c r="B70" s="47" t="s">
        <v>52</v>
      </c>
      <c r="C70" s="48">
        <v>19.355701939267831</v>
      </c>
      <c r="D70" s="48">
        <v>21.203307045354858</v>
      </c>
      <c r="E70" s="48">
        <v>19.569148863616292</v>
      </c>
      <c r="F70" s="48">
        <v>19.141386327923843</v>
      </c>
      <c r="G70" s="48">
        <v>19.494125895817923</v>
      </c>
    </row>
    <row r="71" spans="2:7" ht="15" thickBot="1" x14ac:dyDescent="0.35">
      <c r="B71" s="47" t="s">
        <v>110</v>
      </c>
      <c r="C71" s="48">
        <v>285.02771227052091</v>
      </c>
      <c r="D71" s="48">
        <v>312.2351294037091</v>
      </c>
      <c r="E71" s="48">
        <v>288.17088365893721</v>
      </c>
      <c r="F71" s="48">
        <v>281.87174879283856</v>
      </c>
      <c r="G71" s="48">
        <v>287.06611231319067</v>
      </c>
    </row>
    <row r="72" spans="2:7" ht="15" thickBot="1" x14ac:dyDescent="0.35">
      <c r="B72" s="47" t="s">
        <v>111</v>
      </c>
      <c r="C72" s="48">
        <v>82.456070919868267</v>
      </c>
      <c r="D72" s="48">
        <v>90.326943189829748</v>
      </c>
      <c r="E72" s="48">
        <v>83.365363426382771</v>
      </c>
      <c r="F72" s="48">
        <v>81.543077771716753</v>
      </c>
      <c r="G72" s="48">
        <v>83.045762557718263</v>
      </c>
    </row>
    <row r="73" spans="2:7" ht="15" thickBot="1" x14ac:dyDescent="0.35">
      <c r="B73" s="47" t="s">
        <v>112</v>
      </c>
      <c r="C73" s="48">
        <v>26.47689603552783</v>
      </c>
      <c r="D73" s="48">
        <v>29.00425714400474</v>
      </c>
      <c r="E73" s="48">
        <v>26.768872634610091</v>
      </c>
      <c r="F73" s="48">
        <v>26.183731149121236</v>
      </c>
      <c r="G73" s="48">
        <v>26.666247820232044</v>
      </c>
    </row>
    <row r="74" spans="2:7" ht="15" thickBot="1" x14ac:dyDescent="0.35">
      <c r="B74" s="47" t="s">
        <v>113</v>
      </c>
      <c r="C74" s="48">
        <v>46.36979693486284</v>
      </c>
      <c r="D74" s="48">
        <v>50.796041658711488</v>
      </c>
      <c r="E74" s="48">
        <v>46.881144473147131</v>
      </c>
      <c r="F74" s="48">
        <v>45.856368312683536</v>
      </c>
      <c r="G74" s="48">
        <v>46.7014145003889</v>
      </c>
    </row>
    <row r="75" spans="2:7" ht="15" thickBot="1" x14ac:dyDescent="0.35">
      <c r="B75" s="47" t="s">
        <v>114</v>
      </c>
      <c r="C75" s="48">
        <v>2.2493552515128217</v>
      </c>
      <c r="D75" s="48">
        <v>2.4640682214241556</v>
      </c>
      <c r="E75" s="48">
        <v>2.2741602398159548</v>
      </c>
      <c r="F75" s="48">
        <v>2.2244493117866173</v>
      </c>
      <c r="G75" s="48">
        <v>2.265441707823117</v>
      </c>
    </row>
    <row r="76" spans="2:7" ht="15" thickBot="1" x14ac:dyDescent="0.35">
      <c r="B76" s="47" t="s">
        <v>115</v>
      </c>
      <c r="C76" s="48">
        <v>245.26202235409994</v>
      </c>
      <c r="D76" s="48">
        <v>268.67359204309918</v>
      </c>
      <c r="E76" s="48">
        <v>247.96667364988994</v>
      </c>
      <c r="F76" s="48">
        <v>242.54636365956077</v>
      </c>
      <c r="G76" s="48">
        <v>247.01603466697068</v>
      </c>
    </row>
    <row r="77" spans="2:7" ht="15" thickBot="1" x14ac:dyDescent="0.35">
      <c r="B77" s="47" t="s">
        <v>116</v>
      </c>
      <c r="C77" s="48">
        <v>234.34828298877437</v>
      </c>
      <c r="D77" s="48">
        <v>256.71807797793849</v>
      </c>
      <c r="E77" s="48">
        <v>236.93258194043455</v>
      </c>
      <c r="F77" s="48">
        <v>231.75346644873147</v>
      </c>
      <c r="G77" s="48">
        <v>236.02424476188969</v>
      </c>
    </row>
    <row r="78" spans="2:7" ht="15" thickBot="1" x14ac:dyDescent="0.35">
      <c r="B78" s="47" t="s">
        <v>117</v>
      </c>
      <c r="C78" s="48">
        <v>131.26972617799237</v>
      </c>
      <c r="D78" s="48">
        <v>143.80012249852382</v>
      </c>
      <c r="E78" s="48">
        <v>132.71731611302403</v>
      </c>
      <c r="F78" s="48">
        <v>129.81624483667667</v>
      </c>
      <c r="G78" s="48">
        <v>132.2085128430185</v>
      </c>
    </row>
    <row r="79" spans="2:7" ht="15" thickBot="1" x14ac:dyDescent="0.35">
      <c r="B79" s="47" t="s">
        <v>118</v>
      </c>
      <c r="C79" s="48">
        <v>36.593040491669761</v>
      </c>
      <c r="D79" s="48">
        <v>40.086041606886141</v>
      </c>
      <c r="E79" s="48">
        <v>36.996573877852967</v>
      </c>
      <c r="F79" s="48">
        <v>36.187864803982762</v>
      </c>
      <c r="G79" s="48">
        <v>36.854738747974189</v>
      </c>
    </row>
    <row r="80" spans="2:7" ht="15" thickBot="1" x14ac:dyDescent="0.35">
      <c r="B80" s="47" t="s">
        <v>119</v>
      </c>
      <c r="C80" s="48">
        <v>83.426072293329483</v>
      </c>
      <c r="D80" s="48">
        <v>91.389536374021546</v>
      </c>
      <c r="E80" s="48">
        <v>84.346061586270466</v>
      </c>
      <c r="F80" s="48">
        <v>82.502338824934853</v>
      </c>
      <c r="G80" s="48">
        <v>84.02270097889776</v>
      </c>
    </row>
    <row r="81" spans="2:7" ht="15" thickBot="1" x14ac:dyDescent="0.35">
      <c r="B81" s="47" t="s">
        <v>120</v>
      </c>
      <c r="C81" s="48">
        <v>25.413877206665827</v>
      </c>
      <c r="D81" s="48">
        <v>27.839767491597577</v>
      </c>
      <c r="E81" s="48">
        <v>25.694131260099418</v>
      </c>
      <c r="F81" s="48">
        <v>25.132482574362783</v>
      </c>
      <c r="G81" s="48">
        <v>25.595626721370223</v>
      </c>
    </row>
    <row r="82" spans="2:7" ht="15" thickBot="1" x14ac:dyDescent="0.35">
      <c r="B82" s="47" t="s">
        <v>121</v>
      </c>
      <c r="C82" s="48">
        <v>67.831953909665003</v>
      </c>
      <c r="D82" s="48">
        <v>74.306876120835284</v>
      </c>
      <c r="E82" s="48">
        <v>68.579977514285162</v>
      </c>
      <c r="F82" s="48">
        <v>67.080885996115768</v>
      </c>
      <c r="G82" s="48">
        <v>68.317059924944687</v>
      </c>
    </row>
    <row r="83" spans="2:7" ht="15" thickBot="1" x14ac:dyDescent="0.35">
      <c r="B83" s="47" t="s">
        <v>122</v>
      </c>
      <c r="C83" s="48">
        <v>79.115116796297713</v>
      </c>
      <c r="D83" s="48">
        <v>86.667077155067346</v>
      </c>
      <c r="E83" s="48">
        <v>79.987566599597258</v>
      </c>
      <c r="F83" s="48">
        <v>78.239116293915984</v>
      </c>
      <c r="G83" s="48">
        <v>79.680915315216239</v>
      </c>
    </row>
    <row r="84" spans="2:7" ht="15" thickBot="1" x14ac:dyDescent="0.35">
      <c r="B84" s="47" t="s">
        <v>123</v>
      </c>
      <c r="C84" s="48">
        <v>35.103173425079511</v>
      </c>
      <c r="D84" s="48">
        <v>38.453958773166391</v>
      </c>
      <c r="E84" s="48">
        <v>35.490277154304295</v>
      </c>
      <c r="F84" s="48">
        <v>34.714494259822928</v>
      </c>
      <c r="G84" s="48">
        <v>35.354216769733711</v>
      </c>
    </row>
    <row r="85" spans="2:7" ht="15" thickBot="1" x14ac:dyDescent="0.35">
      <c r="B85" s="47" t="s">
        <v>124</v>
      </c>
      <c r="C85" s="48">
        <v>58.848293665152433</v>
      </c>
      <c r="D85" s="48">
        <v>64.465677534846265</v>
      </c>
      <c r="E85" s="48">
        <v>59.497249064723796</v>
      </c>
      <c r="F85" s="48">
        <v>58.196697144759092</v>
      </c>
      <c r="G85" s="48">
        <v>59.269152266453062</v>
      </c>
    </row>
    <row r="86" spans="2:7" ht="15" thickBot="1" x14ac:dyDescent="0.35">
      <c r="B86" s="47" t="s">
        <v>125</v>
      </c>
      <c r="C86" s="48">
        <v>129.09446733476466</v>
      </c>
      <c r="D86" s="48">
        <v>141.41722358321712</v>
      </c>
      <c r="E86" s="48">
        <v>130.51806938699022</v>
      </c>
      <c r="F86" s="48">
        <v>127.66507150221945</v>
      </c>
      <c r="G86" s="48">
        <v>130.01769745027659</v>
      </c>
    </row>
    <row r="87" spans="2:7" ht="15" thickBot="1" x14ac:dyDescent="0.35">
      <c r="B87" s="47" t="s">
        <v>126</v>
      </c>
      <c r="C87" s="48">
        <v>143.60558732233309</v>
      </c>
      <c r="D87" s="48">
        <v>157.3135074603824</v>
      </c>
      <c r="E87" s="48">
        <v>145.18921219057003</v>
      </c>
      <c r="F87" s="48">
        <v>142.01551741239305</v>
      </c>
      <c r="G87" s="48">
        <v>144.6325949525513</v>
      </c>
    </row>
    <row r="88" spans="2:7" ht="15" thickBot="1" x14ac:dyDescent="0.35">
      <c r="B88" s="47" t="s">
        <v>53</v>
      </c>
      <c r="C88" s="48">
        <v>382.41897280037551</v>
      </c>
      <c r="D88" s="48">
        <v>418.92290580303768</v>
      </c>
      <c r="E88" s="48">
        <v>386.63613598117132</v>
      </c>
      <c r="F88" s="48">
        <v>378.18464659498079</v>
      </c>
      <c r="G88" s="48">
        <v>385.1538747657471</v>
      </c>
    </row>
    <row r="89" spans="2:7" ht="15" thickBot="1" x14ac:dyDescent="0.35">
      <c r="B89" s="47" t="s">
        <v>127</v>
      </c>
      <c r="C89" s="48">
        <v>347.69395568757943</v>
      </c>
      <c r="D89" s="48">
        <v>380.88320038144917</v>
      </c>
      <c r="E89" s="48">
        <v>351.52818529541929</v>
      </c>
      <c r="F89" s="48">
        <v>343.84412151945673</v>
      </c>
      <c r="G89" s="48">
        <v>350.18051872548125</v>
      </c>
    </row>
    <row r="90" spans="2:7" ht="15" thickBot="1" x14ac:dyDescent="0.35">
      <c r="B90" s="47" t="s">
        <v>128</v>
      </c>
      <c r="C90" s="48">
        <v>26.711887501803524</v>
      </c>
      <c r="D90" s="48">
        <v>29.261679800548819</v>
      </c>
      <c r="E90" s="48">
        <v>27.006455492604982</v>
      </c>
      <c r="F90" s="48">
        <v>26.416120677223184</v>
      </c>
      <c r="G90" s="48">
        <v>26.902919848061099</v>
      </c>
    </row>
    <row r="91" spans="2:7" ht="15" thickBot="1" x14ac:dyDescent="0.35">
      <c r="B91" s="47" t="s">
        <v>129</v>
      </c>
      <c r="C91" s="48">
        <v>459.71383193813978</v>
      </c>
      <c r="D91" s="48">
        <v>503.59597198621447</v>
      </c>
      <c r="E91" s="48">
        <v>464.78337185023003</v>
      </c>
      <c r="F91" s="48">
        <v>454.62365999582295</v>
      </c>
      <c r="G91" s="48">
        <v>463.00151469422633</v>
      </c>
    </row>
    <row r="92" spans="2:7" ht="15" thickBot="1" x14ac:dyDescent="0.35">
      <c r="B92" s="47" t="s">
        <v>130</v>
      </c>
      <c r="C92" s="48">
        <v>109.31548966316804</v>
      </c>
      <c r="D92" s="48">
        <v>119.75023687666605</v>
      </c>
      <c r="E92" s="48">
        <v>110.52097707589328</v>
      </c>
      <c r="F92" s="48">
        <v>108.10509615380118</v>
      </c>
      <c r="G92" s="48">
        <v>110.09726872955713</v>
      </c>
    </row>
    <row r="93" spans="2:7" ht="15" thickBot="1" x14ac:dyDescent="0.35">
      <c r="B93" s="47" t="s">
        <v>131</v>
      </c>
      <c r="C93" s="48">
        <v>454.37650887134447</v>
      </c>
      <c r="D93" s="48">
        <v>497.74917293234364</v>
      </c>
      <c r="E93" s="48">
        <v>459.38719092354222</v>
      </c>
      <c r="F93" s="48">
        <v>449.34543432883203</v>
      </c>
      <c r="G93" s="48">
        <v>457.62602130539307</v>
      </c>
    </row>
    <row r="94" spans="2:7" ht="15" thickBot="1" x14ac:dyDescent="0.35">
      <c r="B94" s="47" t="s">
        <v>132</v>
      </c>
      <c r="C94" s="48">
        <v>3.7577464201743611</v>
      </c>
      <c r="D94" s="48">
        <v>4.1164433816732959</v>
      </c>
      <c r="E94" s="48">
        <v>3.7991853418101837</v>
      </c>
      <c r="F94" s="48">
        <v>3.7161388502788202</v>
      </c>
      <c r="G94" s="48">
        <v>3.7846202648339138</v>
      </c>
    </row>
    <row r="95" spans="2:7" ht="15" thickBot="1" x14ac:dyDescent="0.35">
      <c r="B95" s="47" t="s">
        <v>54</v>
      </c>
      <c r="C95" s="48">
        <v>110.33418296207374</v>
      </c>
      <c r="D95" s="48">
        <v>120.86616989059219</v>
      </c>
      <c r="E95" s="48">
        <v>111.55090411626639</v>
      </c>
      <c r="F95" s="48">
        <v>109.11250999212149</v>
      </c>
      <c r="G95" s="48">
        <v>111.12324730064714</v>
      </c>
    </row>
    <row r="96" spans="2:7" ht="15" thickBot="1" x14ac:dyDescent="0.35">
      <c r="B96" s="47" t="s">
        <v>133</v>
      </c>
      <c r="C96" s="48">
        <v>85.738144861855048</v>
      </c>
      <c r="D96" s="48">
        <v>93.922308615266559</v>
      </c>
      <c r="E96" s="48">
        <v>86.683630764537739</v>
      </c>
      <c r="F96" s="48">
        <v>84.788811017532439</v>
      </c>
      <c r="G96" s="48">
        <v>86.351308531986035</v>
      </c>
    </row>
    <row r="97" spans="2:7" ht="15" thickBot="1" x14ac:dyDescent="0.35">
      <c r="B97" s="47" t="s">
        <v>134</v>
      </c>
      <c r="C97" s="48">
        <v>31.708234775472683</v>
      </c>
      <c r="D97" s="48">
        <v>34.734955101089852</v>
      </c>
      <c r="E97" s="48">
        <v>32.057900481763234</v>
      </c>
      <c r="F97" s="48">
        <v>31.35714599853933</v>
      </c>
      <c r="G97" s="48">
        <v>31.934998926243967</v>
      </c>
    </row>
    <row r="98" spans="2:7" ht="15" thickBot="1" x14ac:dyDescent="0.35">
      <c r="B98" s="47" t="s">
        <v>135</v>
      </c>
      <c r="C98" s="48">
        <v>10.478026021605903</v>
      </c>
      <c r="D98" s="48">
        <v>11.478209556151699</v>
      </c>
      <c r="E98" s="48">
        <v>10.593573493589734</v>
      </c>
      <c r="F98" s="48">
        <v>10.362008294140132</v>
      </c>
      <c r="G98" s="48">
        <v>10.552960520147803</v>
      </c>
    </row>
    <row r="99" spans="2:7" ht="15" thickBot="1" x14ac:dyDescent="0.35">
      <c r="B99" s="47" t="s">
        <v>55</v>
      </c>
      <c r="C99" s="48">
        <v>22.180627505138347</v>
      </c>
      <c r="D99" s="48">
        <v>24.297886841084608</v>
      </c>
      <c r="E99" s="48">
        <v>22.425226576561624</v>
      </c>
      <c r="F99" s="48">
        <v>21.935032963608805</v>
      </c>
      <c r="G99" s="48">
        <v>22.339254158289901</v>
      </c>
    </row>
    <row r="100" spans="2:7" ht="15" thickBot="1" x14ac:dyDescent="0.35">
      <c r="B100" s="47" t="s">
        <v>136</v>
      </c>
      <c r="C100" s="48">
        <v>40.430440550750639</v>
      </c>
      <c r="D100" s="48">
        <v>44.289741992635754</v>
      </c>
      <c r="E100" s="48">
        <v>40.876291246978987</v>
      </c>
      <c r="F100" s="48">
        <v>39.982775329890735</v>
      </c>
      <c r="G100" s="48">
        <v>40.719582301520433</v>
      </c>
    </row>
    <row r="101" spans="2:7" ht="15" thickBot="1" x14ac:dyDescent="0.35">
      <c r="B101" s="47" t="s">
        <v>137</v>
      </c>
      <c r="C101" s="48">
        <v>50.460580247275907</v>
      </c>
      <c r="D101" s="48">
        <v>55.277312082345063</v>
      </c>
      <c r="E101" s="48">
        <v>51.017039304581843</v>
      </c>
      <c r="F101" s="48">
        <v>49.901856511066299</v>
      </c>
      <c r="G101" s="48">
        <v>50.821453399257578</v>
      </c>
    </row>
    <row r="102" spans="2:7" ht="15" thickBot="1" x14ac:dyDescent="0.35">
      <c r="B102" s="47" t="s">
        <v>138</v>
      </c>
      <c r="C102" s="48">
        <v>287.27627363194506</v>
      </c>
      <c r="D102" s="48">
        <v>314.69832795399634</v>
      </c>
      <c r="E102" s="48">
        <v>290.44424125396273</v>
      </c>
      <c r="F102" s="48">
        <v>284.09541300486819</v>
      </c>
      <c r="G102" s="48">
        <v>289.33075445335231</v>
      </c>
    </row>
    <row r="103" spans="2:7" ht="15" thickBot="1" x14ac:dyDescent="0.35">
      <c r="B103" s="47" t="s">
        <v>139</v>
      </c>
      <c r="C103" s="48">
        <v>100.11814066976171</v>
      </c>
      <c r="D103" s="48">
        <v>109.67495180964168</v>
      </c>
      <c r="E103" s="48">
        <v>101.22220340354937</v>
      </c>
      <c r="F103" s="48">
        <v>99.009584617824757</v>
      </c>
      <c r="G103" s="48">
        <v>100.83414410882229</v>
      </c>
    </row>
    <row r="104" spans="2:7" ht="15" thickBot="1" x14ac:dyDescent="0.35">
      <c r="B104" s="47" t="s">
        <v>56</v>
      </c>
      <c r="C104" s="48">
        <v>436.63954882307718</v>
      </c>
      <c r="D104" s="48">
        <v>478.31912533527731</v>
      </c>
      <c r="E104" s="48">
        <v>441.454634787803</v>
      </c>
      <c r="F104" s="48">
        <v>431.80486640563754</v>
      </c>
      <c r="G104" s="48">
        <v>439.76221387154629</v>
      </c>
    </row>
    <row r="105" spans="2:7" ht="15" thickBot="1" x14ac:dyDescent="0.35">
      <c r="B105" s="47" t="s">
        <v>140</v>
      </c>
      <c r="C105" s="48">
        <v>116.70263693916569</v>
      </c>
      <c r="D105" s="48">
        <v>127.8425268062019</v>
      </c>
      <c r="E105" s="48">
        <v>117.98958685171233</v>
      </c>
      <c r="F105" s="48">
        <v>115.41044939362742</v>
      </c>
      <c r="G105" s="48">
        <v>117.53724582060205</v>
      </c>
    </row>
    <row r="106" spans="2:7" ht="15" thickBot="1" x14ac:dyDescent="0.35">
      <c r="B106" s="47" t="s">
        <v>141</v>
      </c>
      <c r="C106" s="48">
        <v>22.342448768232472</v>
      </c>
      <c r="D106" s="48">
        <v>24.475154807837651</v>
      </c>
      <c r="E106" s="48">
        <v>22.588832339696616</v>
      </c>
      <c r="F106" s="48">
        <v>22.095062464097921</v>
      </c>
      <c r="G106" s="48">
        <v>22.502232699976229</v>
      </c>
    </row>
    <row r="107" spans="2:7" ht="15" thickBot="1" x14ac:dyDescent="0.35">
      <c r="B107" s="47" t="s">
        <v>57</v>
      </c>
      <c r="C107" s="48">
        <v>22.185258530656171</v>
      </c>
      <c r="D107" s="48">
        <v>24.302959922716958</v>
      </c>
      <c r="E107" s="48">
        <v>22.429908671173013</v>
      </c>
      <c r="F107" s="48">
        <v>21.939612712191899</v>
      </c>
      <c r="G107" s="48">
        <v>22.34391830298248</v>
      </c>
    </row>
    <row r="108" spans="2:7" ht="15" thickBot="1" x14ac:dyDescent="0.35">
      <c r="B108" s="47" t="s">
        <v>58</v>
      </c>
      <c r="C108" s="48">
        <v>19.813511890458088</v>
      </c>
      <c r="D108" s="48">
        <v>21.704817401009425</v>
      </c>
      <c r="E108" s="48">
        <v>20.032007359484716</v>
      </c>
      <c r="F108" s="48">
        <v>19.59412718785218</v>
      </c>
      <c r="G108" s="48">
        <v>19.955209913998395</v>
      </c>
    </row>
    <row r="109" spans="2:7" ht="15" thickBot="1" x14ac:dyDescent="0.35">
      <c r="B109" s="47" t="s">
        <v>59</v>
      </c>
      <c r="C109" s="48">
        <v>7.1436876487751313</v>
      </c>
      <c r="D109" s="48">
        <v>7.8255907808641263</v>
      </c>
      <c r="E109" s="48">
        <v>7.2224653733919633</v>
      </c>
      <c r="F109" s="48">
        <v>7.0645893143152625</v>
      </c>
      <c r="G109" s="48">
        <v>7.194776341492358</v>
      </c>
    </row>
    <row r="110" spans="2:7" ht="15" thickBot="1" x14ac:dyDescent="0.35">
      <c r="B110" s="47" t="s">
        <v>60</v>
      </c>
      <c r="C110" s="48">
        <v>40.510226504671962</v>
      </c>
      <c r="D110" s="48">
        <v>44.377143941901586</v>
      </c>
      <c r="E110" s="48">
        <v>40.956957048426595</v>
      </c>
      <c r="F110" s="48">
        <v>40.061677855479417</v>
      </c>
      <c r="G110" s="48">
        <v>40.799938851509708</v>
      </c>
    </row>
    <row r="111" spans="2:7" ht="15" thickBot="1" x14ac:dyDescent="0.35">
      <c r="B111" s="47" t="s">
        <v>142</v>
      </c>
      <c r="C111" s="48">
        <v>62.010490203735053</v>
      </c>
      <c r="D111" s="48">
        <v>67.92972261860011</v>
      </c>
      <c r="E111" s="48">
        <v>62.694317039509741</v>
      </c>
      <c r="F111" s="48">
        <v>61.323880327252503</v>
      </c>
      <c r="G111" s="48">
        <v>62.45396352382155</v>
      </c>
    </row>
    <row r="112" spans="2:7" ht="15" thickBot="1" x14ac:dyDescent="0.35">
      <c r="B112" s="47" t="s">
        <v>143</v>
      </c>
      <c r="C112" s="48">
        <v>116.61610291948995</v>
      </c>
      <c r="D112" s="48">
        <v>127.74773265227195</v>
      </c>
      <c r="E112" s="48">
        <v>117.90209856954542</v>
      </c>
      <c r="F112" s="48">
        <v>115.32487352010351</v>
      </c>
      <c r="G112" s="48">
        <v>117.45009294548944</v>
      </c>
    </row>
    <row r="113" spans="2:7" ht="15" thickBot="1" x14ac:dyDescent="0.35">
      <c r="B113" s="47" t="s">
        <v>61</v>
      </c>
      <c r="C113" s="48">
        <v>28.837925159527533</v>
      </c>
      <c r="D113" s="48">
        <v>31.590659105363141</v>
      </c>
      <c r="E113" s="48">
        <v>29.15593824162633</v>
      </c>
      <c r="F113" s="48">
        <v>28.518617826740094</v>
      </c>
      <c r="G113" s="48">
        <v>29.044162045784745</v>
      </c>
    </row>
    <row r="114" spans="2:7" ht="15" thickBot="1" x14ac:dyDescent="0.35">
      <c r="B114" s="47" t="s">
        <v>144</v>
      </c>
      <c r="C114" s="48">
        <v>41.401368129315422</v>
      </c>
      <c r="D114" s="48">
        <v>45.353349793154031</v>
      </c>
      <c r="E114" s="48">
        <v>41.857925825788968</v>
      </c>
      <c r="F114" s="48">
        <v>40.942952332825463</v>
      </c>
      <c r="G114" s="48">
        <v>41.697453551638446</v>
      </c>
    </row>
    <row r="115" spans="2:7" ht="15" thickBot="1" x14ac:dyDescent="0.35">
      <c r="B115" s="47" t="s">
        <v>145</v>
      </c>
      <c r="C115" s="48">
        <v>8.2643958240876945</v>
      </c>
      <c r="D115" s="48">
        <v>9.053276535891337</v>
      </c>
      <c r="E115" s="48">
        <v>8.3555322693473233</v>
      </c>
      <c r="F115" s="48">
        <v>8.1728884714230645</v>
      </c>
      <c r="G115" s="48">
        <v>8.3234993570959919</v>
      </c>
    </row>
    <row r="116" spans="2:7" ht="15" thickBot="1" x14ac:dyDescent="0.35">
      <c r="B116" s="47" t="s">
        <v>146</v>
      </c>
      <c r="C116" s="48">
        <v>11.280251956307216</v>
      </c>
      <c r="D116" s="48">
        <v>12.357012240063156</v>
      </c>
      <c r="E116" s="48">
        <v>11.404646054413512</v>
      </c>
      <c r="F116" s="48">
        <v>11.15535159869086</v>
      </c>
      <c r="G116" s="48">
        <v>11.360923642179078</v>
      </c>
    </row>
    <row r="117" spans="2:7" ht="15" thickBot="1" x14ac:dyDescent="0.35">
      <c r="B117" s="47" t="s">
        <v>147</v>
      </c>
      <c r="C117" s="48">
        <v>239.40695063441203</v>
      </c>
      <c r="D117" s="48">
        <v>262.25962246273201</v>
      </c>
      <c r="E117" s="48">
        <v>242.04703454564898</v>
      </c>
      <c r="F117" s="48">
        <v>236.75612210098018</v>
      </c>
      <c r="G117" s="48">
        <v>241.11908990150707</v>
      </c>
    </row>
    <row r="118" spans="2:7" ht="15" thickBot="1" x14ac:dyDescent="0.35">
      <c r="B118" s="47" t="s">
        <v>660</v>
      </c>
      <c r="C118" s="48">
        <v>0</v>
      </c>
      <c r="D118" s="48">
        <v>0</v>
      </c>
      <c r="E118" s="48">
        <v>0</v>
      </c>
      <c r="F118" s="48">
        <v>0</v>
      </c>
      <c r="G118" s="48">
        <v>0</v>
      </c>
    </row>
    <row r="119" spans="2:7" ht="15" thickBot="1" x14ac:dyDescent="0.35">
      <c r="B119" s="47" t="s">
        <v>661</v>
      </c>
      <c r="C119" s="48">
        <v>81.638364128435938</v>
      </c>
      <c r="D119" s="48">
        <v>89.431181918747299</v>
      </c>
      <c r="E119" s="48">
        <v>82.53863929214377</v>
      </c>
      <c r="F119" s="48">
        <v>80.734425021902524</v>
      </c>
      <c r="G119" s="48">
        <v>82.22220786628607</v>
      </c>
    </row>
    <row r="120" spans="2:7" ht="15" thickBot="1" x14ac:dyDescent="0.35">
      <c r="B120" s="47" t="s">
        <v>148</v>
      </c>
      <c r="C120" s="48">
        <v>129.01560758594695</v>
      </c>
      <c r="D120" s="48">
        <v>141.33083625027783</v>
      </c>
      <c r="E120" s="48">
        <v>130.43834000446495</v>
      </c>
      <c r="F120" s="48">
        <v>127.58708492634744</v>
      </c>
      <c r="G120" s="48">
        <v>129.9382737292259</v>
      </c>
    </row>
    <row r="121" spans="2:7" ht="15" thickBot="1" x14ac:dyDescent="0.35">
      <c r="B121" s="47" t="s">
        <v>62</v>
      </c>
      <c r="C121" s="48">
        <v>228.91953024675567</v>
      </c>
      <c r="D121" s="48">
        <v>250.77112179812613</v>
      </c>
      <c r="E121" s="48">
        <v>231.44396308870469</v>
      </c>
      <c r="F121" s="48">
        <v>226.38482345971431</v>
      </c>
      <c r="G121" s="48">
        <v>230.55666783069717</v>
      </c>
    </row>
    <row r="122" spans="2:7" ht="15" thickBot="1" x14ac:dyDescent="0.35">
      <c r="B122" s="47" t="s">
        <v>149</v>
      </c>
      <c r="C122" s="48">
        <v>19.736769181877065</v>
      </c>
      <c r="D122" s="48">
        <v>21.620749191102014</v>
      </c>
      <c r="E122" s="48">
        <v>19.954418363067468</v>
      </c>
      <c r="F122" s="48">
        <v>19.518234211332405</v>
      </c>
      <c r="G122" s="48">
        <v>19.877918373378549</v>
      </c>
    </row>
    <row r="123" spans="2:7" ht="15" thickBot="1" x14ac:dyDescent="0.35">
      <c r="B123" s="47" t="s">
        <v>150</v>
      </c>
      <c r="C123" s="48">
        <v>12.881528265354749</v>
      </c>
      <c r="D123" s="48">
        <v>14.111138923338157</v>
      </c>
      <c r="E123" s="48">
        <v>13.023580596898956</v>
      </c>
      <c r="F123" s="48">
        <v>12.738897808763891</v>
      </c>
      <c r="G123" s="48">
        <v>12.973651615595267</v>
      </c>
    </row>
    <row r="124" spans="2:7" ht="15" thickBot="1" x14ac:dyDescent="0.35">
      <c r="B124" s="47" t="s">
        <v>151</v>
      </c>
      <c r="C124" s="48">
        <v>182.65227744835897</v>
      </c>
      <c r="D124" s="48">
        <v>200.08741266127382</v>
      </c>
      <c r="E124" s="48">
        <v>184.66649356766695</v>
      </c>
      <c r="F124" s="48">
        <v>180.62986386565646</v>
      </c>
      <c r="G124" s="48">
        <v>183.95853081992973</v>
      </c>
    </row>
    <row r="125" spans="2:7" ht="15" thickBot="1" x14ac:dyDescent="0.35">
      <c r="B125" s="47" t="s">
        <v>152</v>
      </c>
      <c r="C125" s="48">
        <v>93.459255235194988</v>
      </c>
      <c r="D125" s="48">
        <v>102.38044020308921</v>
      </c>
      <c r="E125" s="48">
        <v>94.489886448903619</v>
      </c>
      <c r="F125" s="48">
        <v>92.424429555179273</v>
      </c>
      <c r="G125" s="48">
        <v>94.12763708600427</v>
      </c>
    </row>
    <row r="126" spans="2:7" ht="15" thickBot="1" x14ac:dyDescent="0.35">
      <c r="B126" s="47" t="s">
        <v>153</v>
      </c>
      <c r="C126" s="48">
        <v>71.833821532135929</v>
      </c>
      <c r="D126" s="48">
        <v>78.690743377127887</v>
      </c>
      <c r="E126" s="48">
        <v>72.625976129181282</v>
      </c>
      <c r="F126" s="48">
        <v>71.038443021703216</v>
      </c>
      <c r="G126" s="48">
        <v>72.347547245715901</v>
      </c>
    </row>
    <row r="127" spans="2:7" ht="15" thickBot="1" x14ac:dyDescent="0.35">
      <c r="B127" s="47" t="s">
        <v>154</v>
      </c>
      <c r="C127" s="48">
        <v>174.70345293455705</v>
      </c>
      <c r="D127" s="48">
        <v>191.37983040232936</v>
      </c>
      <c r="E127" s="48">
        <v>176.63001260255263</v>
      </c>
      <c r="F127" s="48">
        <v>172.76905254768113</v>
      </c>
      <c r="G127" s="48">
        <v>175.95285960831364</v>
      </c>
    </row>
    <row r="128" spans="2:7" ht="15" thickBot="1" x14ac:dyDescent="0.35">
      <c r="B128" s="47" t="s">
        <v>155</v>
      </c>
      <c r="C128" s="48">
        <v>1.69363218937436</v>
      </c>
      <c r="D128" s="48">
        <v>1.8552984255428937</v>
      </c>
      <c r="E128" s="48">
        <v>1.7123088864496603</v>
      </c>
      <c r="F128" s="48">
        <v>1.6748794818158064</v>
      </c>
      <c r="G128" s="48">
        <v>1.7057443447138765</v>
      </c>
    </row>
    <row r="129" spans="2:7" ht="15" thickBot="1" x14ac:dyDescent="0.35">
      <c r="B129" s="47" t="s">
        <v>156</v>
      </c>
      <c r="C129" s="48">
        <v>18.693332975204701</v>
      </c>
      <c r="D129" s="48">
        <v>20.477711426740193</v>
      </c>
      <c r="E129" s="48">
        <v>18.89947556005637</v>
      </c>
      <c r="F129" s="48">
        <v>18.486351430582442</v>
      </c>
      <c r="G129" s="48">
        <v>18.827019943502481</v>
      </c>
    </row>
    <row r="130" spans="2:7" ht="15" thickBot="1" x14ac:dyDescent="0.35">
      <c r="B130" s="47" t="s">
        <v>63</v>
      </c>
      <c r="C130" s="48">
        <v>149.3223898515603</v>
      </c>
      <c r="D130" s="48">
        <v>163.5760093177266</v>
      </c>
      <c r="E130" s="48">
        <v>150.96905732712813</v>
      </c>
      <c r="F130" s="48">
        <v>147.66902076327847</v>
      </c>
      <c r="G130" s="48">
        <v>150.39028168362219</v>
      </c>
    </row>
    <row r="131" spans="2:7" ht="15" thickBot="1" x14ac:dyDescent="0.35">
      <c r="B131" s="47" t="s">
        <v>64</v>
      </c>
      <c r="C131" s="48">
        <v>153.43010948586712</v>
      </c>
      <c r="D131" s="48">
        <v>168.07583272561564</v>
      </c>
      <c r="E131" s="48">
        <v>155.12207524742735</v>
      </c>
      <c r="F131" s="48">
        <v>151.73125775647941</v>
      </c>
      <c r="G131" s="48">
        <v>154.52737802593802</v>
      </c>
    </row>
    <row r="132" spans="2:7" ht="15" thickBot="1" x14ac:dyDescent="0.35">
      <c r="B132" s="47" t="s">
        <v>157</v>
      </c>
      <c r="C132" s="48">
        <v>109.7043634916502</v>
      </c>
      <c r="D132" s="48">
        <v>120.17623078859347</v>
      </c>
      <c r="E132" s="48">
        <v>110.91413924911798</v>
      </c>
      <c r="F132" s="48">
        <v>108.48966418482128</v>
      </c>
      <c r="G132" s="48">
        <v>110.48892362245671</v>
      </c>
    </row>
    <row r="133" spans="2:7" ht="15" thickBot="1" x14ac:dyDescent="0.35">
      <c r="B133" s="47" t="s">
        <v>65</v>
      </c>
      <c r="C133" s="48">
        <v>70.563597390105159</v>
      </c>
      <c r="D133" s="48">
        <v>77.299269557970717</v>
      </c>
      <c r="E133" s="48">
        <v>71.341744464344032</v>
      </c>
      <c r="F133" s="48">
        <v>69.782283410341364</v>
      </c>
      <c r="G133" s="48">
        <v>71.068238987180493</v>
      </c>
    </row>
    <row r="134" spans="2:7" ht="15" thickBot="1" x14ac:dyDescent="0.35">
      <c r="B134" s="47" t="s">
        <v>66</v>
      </c>
      <c r="C134" s="48">
        <v>70.563597390105159</v>
      </c>
      <c r="D134" s="48">
        <v>77.299269557970717</v>
      </c>
      <c r="E134" s="48">
        <v>71.341744464344032</v>
      </c>
      <c r="F134" s="48">
        <v>69.782283410341364</v>
      </c>
      <c r="G134" s="48">
        <v>71.068238987180493</v>
      </c>
    </row>
    <row r="135" spans="2:7" ht="15" thickBot="1" x14ac:dyDescent="0.35">
      <c r="B135" s="47" t="s">
        <v>158</v>
      </c>
      <c r="C135" s="48">
        <v>147.05702448325724</v>
      </c>
      <c r="D135" s="48">
        <v>161.09440272837341</v>
      </c>
      <c r="E135" s="48">
        <v>148.67871041736987</v>
      </c>
      <c r="F135" s="48">
        <v>145.42873860639025</v>
      </c>
      <c r="G135" s="48">
        <v>148.10871536129036</v>
      </c>
    </row>
    <row r="136" spans="2:7" ht="15" thickBot="1" x14ac:dyDescent="0.35">
      <c r="B136" s="47" t="s">
        <v>67</v>
      </c>
      <c r="C136" s="48">
        <v>100</v>
      </c>
      <c r="D136" s="48">
        <v>0</v>
      </c>
      <c r="E136" s="48">
        <v>0</v>
      </c>
      <c r="F136" s="48">
        <v>0</v>
      </c>
      <c r="G136" s="48">
        <v>0</v>
      </c>
    </row>
    <row r="137" spans="2:7" ht="15" thickBot="1" x14ac:dyDescent="0.35">
      <c r="B137" s="47" t="s">
        <v>159</v>
      </c>
      <c r="C137" s="48">
        <v>28.603462953311016</v>
      </c>
      <c r="D137" s="48">
        <v>31.333816229577042</v>
      </c>
      <c r="E137" s="48">
        <v>28.918890480158453</v>
      </c>
      <c r="F137" s="48">
        <v>28.286751698476216</v>
      </c>
      <c r="G137" s="48">
        <v>28.808023063063413</v>
      </c>
    </row>
    <row r="138" spans="2:7" ht="15" thickBot="1" x14ac:dyDescent="0.35">
      <c r="B138" s="47" t="s">
        <v>160</v>
      </c>
      <c r="C138" s="48">
        <v>31.916895553804203</v>
      </c>
      <c r="D138" s="48">
        <v>34.96353366492432</v>
      </c>
      <c r="E138" s="48">
        <v>32.268862287539108</v>
      </c>
      <c r="F138" s="48">
        <v>31.563496384697423</v>
      </c>
      <c r="G138" s="48">
        <v>32.145151959963798</v>
      </c>
    </row>
    <row r="139" spans="2:7" ht="15" thickBot="1" x14ac:dyDescent="0.35">
      <c r="B139" s="47" t="s">
        <v>68</v>
      </c>
      <c r="C139" s="48">
        <v>40.051754978407715</v>
      </c>
      <c r="D139" s="48">
        <v>43.874908860299527</v>
      </c>
      <c r="E139" s="48">
        <v>40.493429681899386</v>
      </c>
      <c r="F139" s="48">
        <v>39.608282745753478</v>
      </c>
      <c r="G139" s="48">
        <v>40.338188526944563</v>
      </c>
    </row>
    <row r="140" spans="2:7" ht="15" thickBot="1" x14ac:dyDescent="0.35">
      <c r="B140" s="47" t="s">
        <v>69</v>
      </c>
      <c r="C140" s="48">
        <v>145.79804711748409</v>
      </c>
      <c r="D140" s="48">
        <v>159.71524925032344</v>
      </c>
      <c r="E140" s="48">
        <v>147.40584955373177</v>
      </c>
      <c r="F140" s="48">
        <v>144.18370124158739</v>
      </c>
      <c r="G140" s="48">
        <v>146.84073431129414</v>
      </c>
    </row>
    <row r="141" spans="2:7" ht="15" thickBot="1" x14ac:dyDescent="0.35">
      <c r="B141" s="47" t="s">
        <v>73</v>
      </c>
      <c r="C141" s="48">
        <v>830.56079064794653</v>
      </c>
      <c r="D141" s="48">
        <v>88.250748295495598</v>
      </c>
      <c r="E141" s="48">
        <v>81.449182763140143</v>
      </c>
      <c r="F141" s="48">
        <v>79.668782951597194</v>
      </c>
      <c r="G141" s="48">
        <v>81.13692802696184</v>
      </c>
    </row>
    <row r="142" spans="2:7" ht="15" thickBot="1" x14ac:dyDescent="0.35">
      <c r="B142" s="47" t="s">
        <v>161</v>
      </c>
      <c r="C142" s="48">
        <v>5.5956019756751303</v>
      </c>
      <c r="D142" s="48">
        <v>6.1297320637663253</v>
      </c>
      <c r="E142" s="48">
        <v>5.6573080318715716</v>
      </c>
      <c r="F142" s="48">
        <v>5.5336447879680026</v>
      </c>
      <c r="G142" s="48">
        <v>5.6356194014023302</v>
      </c>
    </row>
    <row r="143" spans="2:7" ht="15" thickBot="1" x14ac:dyDescent="0.35">
      <c r="B143" s="47" t="s">
        <v>162</v>
      </c>
      <c r="C143" s="48">
        <v>7.9469721035947982</v>
      </c>
      <c r="D143" s="48">
        <v>8.7055530262915415</v>
      </c>
      <c r="E143" s="48">
        <v>8.0346081272697685</v>
      </c>
      <c r="F143" s="48">
        <v>7.8589794185421198</v>
      </c>
      <c r="G143" s="48">
        <v>8.0038055537390722</v>
      </c>
    </row>
    <row r="144" spans="2:7" ht="15" thickBot="1" x14ac:dyDescent="0.35">
      <c r="B144" s="47" t="s">
        <v>70</v>
      </c>
      <c r="C144" s="48">
        <v>13.739591136299492</v>
      </c>
      <c r="D144" s="48">
        <v>15.051108477216722</v>
      </c>
      <c r="E144" s="48">
        <v>13.891105841322865</v>
      </c>
      <c r="F144" s="48">
        <v>13.587459796230725</v>
      </c>
      <c r="G144" s="48">
        <v>13.837850996491321</v>
      </c>
    </row>
    <row r="145" spans="2:7" ht="15" thickBot="1" x14ac:dyDescent="0.35">
      <c r="B145" s="47" t="s">
        <v>163</v>
      </c>
      <c r="C145" s="48">
        <v>11.825919077321263</v>
      </c>
      <c r="D145" s="48">
        <v>12.954766201542752</v>
      </c>
      <c r="E145" s="48">
        <v>11.956330573766506</v>
      </c>
      <c r="F145" s="48">
        <v>11.694976831738385</v>
      </c>
      <c r="G145" s="48">
        <v>11.910493148241574</v>
      </c>
    </row>
    <row r="146" spans="2:7" ht="15" thickBot="1" x14ac:dyDescent="0.35">
      <c r="B146" s="47" t="s">
        <v>164</v>
      </c>
      <c r="C146" s="48">
        <v>210.96835218953535</v>
      </c>
      <c r="D146" s="48">
        <v>231.10640793926635</v>
      </c>
      <c r="E146" s="48">
        <v>213.29482663365579</v>
      </c>
      <c r="F146" s="48">
        <v>208.63240945206189</v>
      </c>
      <c r="G146" s="48">
        <v>212.47711038949933</v>
      </c>
    </row>
    <row r="147" spans="2:7" ht="15" thickBot="1" x14ac:dyDescent="0.35">
      <c r="B147" s="47" t="s">
        <v>165</v>
      </c>
      <c r="C147" s="48">
        <v>44.722475000666691</v>
      </c>
      <c r="D147" s="48">
        <v>48.991474049492041</v>
      </c>
      <c r="E147" s="48">
        <v>45.215656532811337</v>
      </c>
      <c r="F147" s="48">
        <v>44.227286316698631</v>
      </c>
      <c r="G147" s="48">
        <v>45.042311602600805</v>
      </c>
    </row>
    <row r="148" spans="2:7" ht="15" thickBot="1" x14ac:dyDescent="0.35">
      <c r="B148" s="47" t="s">
        <v>71</v>
      </c>
      <c r="C148" s="48">
        <v>21.096967533968343</v>
      </c>
      <c r="D148" s="48">
        <v>23.110785739116146</v>
      </c>
      <c r="E148" s="48">
        <v>21.329616437497346</v>
      </c>
      <c r="F148" s="48">
        <v>20.863371795165719</v>
      </c>
      <c r="G148" s="48">
        <v>21.247844300226877</v>
      </c>
    </row>
    <row r="149" spans="2:7" ht="15" thickBot="1" x14ac:dyDescent="0.35">
      <c r="B149" s="47" t="s">
        <v>166</v>
      </c>
      <c r="C149" s="48">
        <v>186.11615222067388</v>
      </c>
      <c r="D149" s="48">
        <v>203.88193277707745</v>
      </c>
      <c r="E149" s="48">
        <v>188.16856656285171</v>
      </c>
      <c r="F149" s="48">
        <v>184.0553849558483</v>
      </c>
      <c r="G149" s="48">
        <v>187.44717778870034</v>
      </c>
    </row>
    <row r="150" spans="2:7" ht="15" thickBot="1" x14ac:dyDescent="0.35">
      <c r="B150" s="47" t="s">
        <v>72</v>
      </c>
      <c r="C150" s="48">
        <v>466.72441068203187</v>
      </c>
      <c r="D150" s="48">
        <v>511.27574790644672</v>
      </c>
      <c r="E150" s="48">
        <v>471.87126044707821</v>
      </c>
      <c r="F150" s="48">
        <v>461.55661425086487</v>
      </c>
      <c r="G150" s="48">
        <v>470.06223019112696</v>
      </c>
    </row>
    <row r="151" spans="2:7" ht="15" thickBot="1" x14ac:dyDescent="0.35">
      <c r="B151" s="47" t="s">
        <v>167</v>
      </c>
      <c r="C151" s="48">
        <v>35.035428137504532</v>
      </c>
      <c r="D151" s="48">
        <v>38.379746836144669</v>
      </c>
      <c r="E151" s="48">
        <v>35.421784798846296</v>
      </c>
      <c r="F151" s="48">
        <v>34.64749908055029</v>
      </c>
      <c r="G151" s="48">
        <v>35.285986995945152</v>
      </c>
    </row>
    <row r="152" spans="2:7" ht="15" thickBot="1" x14ac:dyDescent="0.35">
      <c r="B152" s="47" t="s">
        <v>168</v>
      </c>
      <c r="C152" s="48">
        <v>99.734559441871369</v>
      </c>
      <c r="D152" s="48">
        <v>109.2547557052941</v>
      </c>
      <c r="E152" s="48">
        <v>100.83439219559486</v>
      </c>
      <c r="F152" s="48">
        <v>98.630250585185365</v>
      </c>
      <c r="G152" s="48">
        <v>100.44781966699996</v>
      </c>
    </row>
  </sheetData>
  <mergeCells count="2">
    <mergeCell ref="B3:K12"/>
    <mergeCell ref="C14:G14"/>
  </mergeCells>
  <hyperlinks>
    <hyperlink ref="J1" location="'Assumptions Summary'!A1" display="Return to Assumptions Summary" xr:uid="{62263DFC-FB41-4E42-ABFD-8714E6B5714A}"/>
  </hyperlink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232EB-FE1F-40EB-AF74-96FDB921E39D}">
  <sheetPr>
    <tabColor rgb="FF002060"/>
  </sheetPr>
  <dimension ref="B1:AR103"/>
  <sheetViews>
    <sheetView workbookViewId="0"/>
  </sheetViews>
  <sheetFormatPr defaultColWidth="8.6640625" defaultRowHeight="14.4" x14ac:dyDescent="0.3"/>
  <cols>
    <col min="1" max="1" width="6.88671875" style="8" customWidth="1"/>
    <col min="2" max="2" width="28.5546875" style="8" customWidth="1"/>
    <col min="3" max="7" width="14.44140625" style="8" customWidth="1"/>
    <col min="8" max="16384" width="8.6640625" style="8"/>
  </cols>
  <sheetData>
    <row r="1" spans="2:44" ht="17.399999999999999" x14ac:dyDescent="0.3">
      <c r="G1" s="27"/>
      <c r="H1" s="27"/>
      <c r="I1" s="27"/>
      <c r="J1" s="27" t="s">
        <v>747</v>
      </c>
      <c r="K1" s="27"/>
    </row>
    <row r="2" spans="2:44" ht="18" thickBot="1" x14ac:dyDescent="0.35">
      <c r="B2" s="45" t="s">
        <v>830</v>
      </c>
      <c r="C2" s="46"/>
      <c r="D2" s="46"/>
      <c r="E2" s="46"/>
      <c r="F2" s="46"/>
      <c r="G2" s="46"/>
    </row>
    <row r="3" spans="2:44" ht="15" customHeight="1" x14ac:dyDescent="0.3">
      <c r="B3" s="141" t="s">
        <v>869</v>
      </c>
      <c r="C3" s="141"/>
      <c r="D3" s="141"/>
      <c r="E3" s="141"/>
      <c r="F3" s="141"/>
      <c r="G3" s="141"/>
      <c r="H3" s="141"/>
      <c r="I3" s="141"/>
      <c r="J3" s="141"/>
      <c r="K3" s="141"/>
    </row>
    <row r="4" spans="2:44" x14ac:dyDescent="0.3">
      <c r="B4" s="141"/>
      <c r="C4" s="141"/>
      <c r="D4" s="141"/>
      <c r="E4" s="141"/>
      <c r="F4" s="141"/>
      <c r="G4" s="141"/>
      <c r="H4" s="141"/>
      <c r="I4" s="141"/>
      <c r="J4" s="141"/>
      <c r="K4" s="141"/>
    </row>
    <row r="5" spans="2:44" x14ac:dyDescent="0.3">
      <c r="B5" s="141"/>
      <c r="C5" s="141"/>
      <c r="D5" s="141"/>
      <c r="E5" s="141"/>
      <c r="F5" s="141"/>
      <c r="G5" s="141"/>
      <c r="H5" s="141"/>
      <c r="I5" s="141"/>
      <c r="J5" s="141"/>
      <c r="K5" s="141"/>
    </row>
    <row r="6" spans="2:44" x14ac:dyDescent="0.3">
      <c r="B6" s="141"/>
      <c r="C6" s="141"/>
      <c r="D6" s="141"/>
      <c r="E6" s="141"/>
      <c r="F6" s="141"/>
      <c r="G6" s="141"/>
      <c r="H6" s="141"/>
      <c r="I6" s="141"/>
      <c r="J6" s="141"/>
      <c r="K6" s="141"/>
    </row>
    <row r="7" spans="2:44" x14ac:dyDescent="0.3">
      <c r="B7" s="141"/>
      <c r="C7" s="141"/>
      <c r="D7" s="141"/>
      <c r="E7" s="141"/>
      <c r="F7" s="141"/>
      <c r="G7" s="141"/>
      <c r="H7" s="141"/>
      <c r="I7" s="141"/>
      <c r="J7" s="141"/>
      <c r="K7" s="141"/>
    </row>
    <row r="8" spans="2:44" x14ac:dyDescent="0.3">
      <c r="B8" s="141"/>
      <c r="C8" s="141"/>
      <c r="D8" s="141"/>
      <c r="E8" s="141"/>
      <c r="F8" s="141"/>
      <c r="G8" s="141"/>
      <c r="H8" s="141"/>
      <c r="I8" s="141"/>
      <c r="J8" s="141"/>
      <c r="K8" s="141"/>
    </row>
    <row r="9" spans="2:44" x14ac:dyDescent="0.3">
      <c r="B9" s="141"/>
      <c r="C9" s="141"/>
      <c r="D9" s="141"/>
      <c r="E9" s="141"/>
      <c r="F9" s="141"/>
      <c r="G9" s="141"/>
      <c r="H9" s="141"/>
      <c r="I9" s="141"/>
      <c r="J9" s="141"/>
      <c r="K9" s="141"/>
    </row>
    <row r="10" spans="2:44" x14ac:dyDescent="0.3">
      <c r="B10" s="141"/>
      <c r="C10" s="141"/>
      <c r="D10" s="141"/>
      <c r="E10" s="141"/>
      <c r="F10" s="141"/>
      <c r="G10" s="141"/>
      <c r="H10" s="141"/>
      <c r="I10" s="141"/>
      <c r="J10" s="141"/>
      <c r="K10" s="141"/>
    </row>
    <row r="11" spans="2:44" x14ac:dyDescent="0.3">
      <c r="B11" s="141"/>
      <c r="C11" s="141"/>
      <c r="D11" s="141"/>
      <c r="E11" s="141"/>
      <c r="F11" s="141"/>
      <c r="G11" s="141"/>
      <c r="H11" s="141"/>
      <c r="I11" s="141"/>
      <c r="J11" s="141"/>
      <c r="K11" s="141"/>
    </row>
    <row r="12" spans="2:44" x14ac:dyDescent="0.3">
      <c r="B12" s="141"/>
      <c r="C12" s="141"/>
      <c r="D12" s="141"/>
      <c r="E12" s="141"/>
      <c r="F12" s="141"/>
      <c r="G12" s="141"/>
      <c r="H12" s="141"/>
      <c r="I12" s="141"/>
      <c r="J12" s="141"/>
      <c r="K12" s="141"/>
    </row>
    <row r="14" spans="2:44" x14ac:dyDescent="0.3">
      <c r="B14" s="74"/>
      <c r="C14" s="147" t="s">
        <v>983</v>
      </c>
      <c r="D14" s="148"/>
      <c r="E14" s="148"/>
      <c r="F14" s="148"/>
      <c r="G14" s="148"/>
    </row>
    <row r="15" spans="2:44" ht="15" thickBot="1" x14ac:dyDescent="0.35">
      <c r="B15" s="75" t="s">
        <v>0</v>
      </c>
      <c r="C15" s="116">
        <v>2021</v>
      </c>
      <c r="D15" s="116">
        <v>2022</v>
      </c>
      <c r="E15" s="116">
        <v>2023</v>
      </c>
      <c r="F15" s="116">
        <v>2024</v>
      </c>
      <c r="G15" s="116">
        <v>2025</v>
      </c>
    </row>
    <row r="16" spans="2:44" s="49" customFormat="1" ht="15" thickBot="1" x14ac:dyDescent="0.35">
      <c r="B16" s="47" t="s">
        <v>169</v>
      </c>
      <c r="C16" s="48">
        <v>227.45781427638161</v>
      </c>
      <c r="D16" s="48">
        <v>257.75730567784359</v>
      </c>
      <c r="E16" s="48">
        <v>251.91452048845409</v>
      </c>
      <c r="F16" s="48">
        <v>239.99891919670705</v>
      </c>
      <c r="G16" s="48">
        <v>234.9689098998048</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2:7" ht="15" thickBot="1" x14ac:dyDescent="0.35">
      <c r="B17" s="47" t="s">
        <v>170</v>
      </c>
      <c r="C17" s="48">
        <v>66.028777342625801</v>
      </c>
      <c r="D17" s="48">
        <v>74.824423153725448</v>
      </c>
      <c r="E17" s="48">
        <v>73.128319796897188</v>
      </c>
      <c r="F17" s="48">
        <v>69.669337360530903</v>
      </c>
      <c r="G17" s="48">
        <v>68.209174890610512</v>
      </c>
    </row>
    <row r="18" spans="2:7" ht="15" thickBot="1" x14ac:dyDescent="0.35">
      <c r="B18" s="47" t="s">
        <v>8</v>
      </c>
      <c r="C18" s="48">
        <v>7.9692933838951605</v>
      </c>
      <c r="D18" s="48">
        <v>9.0308772082594313</v>
      </c>
      <c r="E18" s="48">
        <v>8.8261672953401753</v>
      </c>
      <c r="F18" s="48">
        <v>8.408688024111143</v>
      </c>
      <c r="G18" s="48">
        <v>8.2324548182383985</v>
      </c>
    </row>
    <row r="19" spans="2:7" ht="15" thickBot="1" x14ac:dyDescent="0.35">
      <c r="B19" s="47" t="s">
        <v>9</v>
      </c>
      <c r="C19" s="48">
        <v>12.830865363028771</v>
      </c>
      <c r="D19" s="48">
        <v>14.540055684659213</v>
      </c>
      <c r="E19" s="48">
        <v>14.210464941212333</v>
      </c>
      <c r="F19" s="48">
        <v>13.538307440797043</v>
      </c>
      <c r="G19" s="48">
        <v>13.254565278459571</v>
      </c>
    </row>
    <row r="20" spans="2:7" ht="15" thickBot="1" x14ac:dyDescent="0.35">
      <c r="B20" s="47" t="s">
        <v>10</v>
      </c>
      <c r="C20" s="48">
        <v>4.0179783372794615</v>
      </c>
      <c r="D20" s="48">
        <v>4.5532103338981011</v>
      </c>
      <c r="E20" s="48">
        <v>4.4499991762817768</v>
      </c>
      <c r="F20" s="48">
        <v>4.2395134296469115</v>
      </c>
      <c r="G20" s="48">
        <v>4.1506597296517551</v>
      </c>
    </row>
    <row r="21" spans="2:7" ht="15" thickBot="1" x14ac:dyDescent="0.35">
      <c r="B21" s="47" t="s">
        <v>171</v>
      </c>
      <c r="C21" s="48">
        <v>16.522799605970924</v>
      </c>
      <c r="D21" s="48">
        <v>18.723789825550199</v>
      </c>
      <c r="E21" s="48">
        <v>18.299363128528864</v>
      </c>
      <c r="F21" s="48">
        <v>17.433800022005034</v>
      </c>
      <c r="G21" s="48">
        <v>17.068414309083778</v>
      </c>
    </row>
    <row r="22" spans="2:7" ht="15" thickBot="1" x14ac:dyDescent="0.35">
      <c r="B22" s="47" t="s">
        <v>172</v>
      </c>
      <c r="C22" s="48">
        <v>90.529354751303657</v>
      </c>
      <c r="D22" s="48">
        <v>102.58870480965795</v>
      </c>
      <c r="E22" s="48">
        <v>100.26324690077649</v>
      </c>
      <c r="F22" s="48">
        <v>95.520777622033975</v>
      </c>
      <c r="G22" s="48">
        <v>93.51880860861371</v>
      </c>
    </row>
    <row r="23" spans="2:7" ht="15" thickBot="1" x14ac:dyDescent="0.35">
      <c r="B23" s="47" t="s">
        <v>173</v>
      </c>
      <c r="C23" s="48">
        <v>263.2496986517047</v>
      </c>
      <c r="D23" s="48">
        <v>298.31700115837003</v>
      </c>
      <c r="E23" s="48">
        <v>291.55481782654357</v>
      </c>
      <c r="F23" s="48">
        <v>277.76422347266129</v>
      </c>
      <c r="G23" s="48">
        <v>271.9427113129787</v>
      </c>
    </row>
    <row r="24" spans="2:7" ht="15" thickBot="1" x14ac:dyDescent="0.35">
      <c r="B24" s="47" t="s">
        <v>174</v>
      </c>
      <c r="C24" s="48">
        <v>117.84978935505863</v>
      </c>
      <c r="D24" s="48">
        <v>133.54847480399587</v>
      </c>
      <c r="E24" s="48">
        <v>130.52122772520468</v>
      </c>
      <c r="F24" s="48">
        <v>124.34755061176436</v>
      </c>
      <c r="G24" s="48">
        <v>121.74141664367116</v>
      </c>
    </row>
    <row r="25" spans="2:7" ht="15" thickBot="1" x14ac:dyDescent="0.35">
      <c r="B25" s="47" t="s">
        <v>11</v>
      </c>
      <c r="C25" s="48">
        <v>100.15917010264158</v>
      </c>
      <c r="D25" s="48">
        <v>113.50130091910601</v>
      </c>
      <c r="E25" s="48">
        <v>110.92847871240805</v>
      </c>
      <c r="F25" s="48">
        <v>105.68154208615</v>
      </c>
      <c r="G25" s="48">
        <v>103.46661903156487</v>
      </c>
    </row>
    <row r="26" spans="2:7" ht="15" thickBot="1" x14ac:dyDescent="0.35">
      <c r="B26" s="47" t="s">
        <v>175</v>
      </c>
      <c r="C26" s="48">
        <v>43.436588136676953</v>
      </c>
      <c r="D26" s="48">
        <v>49.222744716713812</v>
      </c>
      <c r="E26" s="48">
        <v>48.106974503894442</v>
      </c>
      <c r="F26" s="48">
        <v>45.831506117121087</v>
      </c>
      <c r="G26" s="48">
        <v>44.870948033644041</v>
      </c>
    </row>
    <row r="27" spans="2:7" ht="15" thickBot="1" x14ac:dyDescent="0.35">
      <c r="B27" s="47" t="s">
        <v>176</v>
      </c>
      <c r="C27" s="48">
        <v>1.382960266315495</v>
      </c>
      <c r="D27" s="48">
        <v>1.5671834060264656</v>
      </c>
      <c r="E27" s="48">
        <v>1.5316588416704398</v>
      </c>
      <c r="F27" s="48">
        <v>1.4592111080624814</v>
      </c>
      <c r="G27" s="48">
        <v>1.4286282810053252</v>
      </c>
    </row>
    <row r="28" spans="2:7" ht="15" thickBot="1" x14ac:dyDescent="0.35">
      <c r="B28" s="47" t="s">
        <v>177</v>
      </c>
      <c r="C28" s="48">
        <v>163.86564081050801</v>
      </c>
      <c r="D28" s="48">
        <v>185.69406464605964</v>
      </c>
      <c r="E28" s="48">
        <v>181.48479295221452</v>
      </c>
      <c r="F28" s="48">
        <v>172.9005302064989</v>
      </c>
      <c r="G28" s="48">
        <v>169.27680024434352</v>
      </c>
    </row>
    <row r="29" spans="2:7" ht="15" thickBot="1" x14ac:dyDescent="0.35">
      <c r="B29" s="47" t="s">
        <v>178</v>
      </c>
      <c r="C29" s="48">
        <v>110.92892772432988</v>
      </c>
      <c r="D29" s="48">
        <v>125.70569018663291</v>
      </c>
      <c r="E29" s="48">
        <v>122.85622160255942</v>
      </c>
      <c r="F29" s="48">
        <v>117.04510063188987</v>
      </c>
      <c r="G29" s="48">
        <v>114.59201481672949</v>
      </c>
    </row>
    <row r="30" spans="2:7" ht="15" thickBot="1" x14ac:dyDescent="0.35">
      <c r="B30" s="47" t="s">
        <v>179</v>
      </c>
      <c r="C30" s="48">
        <v>175.52323225785454</v>
      </c>
      <c r="D30" s="48">
        <v>198.90455544287164</v>
      </c>
      <c r="E30" s="48">
        <v>194.39583128629536</v>
      </c>
      <c r="F30" s="48">
        <v>185.20087414808074</v>
      </c>
      <c r="G30" s="48">
        <v>181.31934784005708</v>
      </c>
    </row>
    <row r="31" spans="2:7" ht="15" thickBot="1" x14ac:dyDescent="0.35">
      <c r="B31" s="47" t="s">
        <v>180</v>
      </c>
      <c r="C31" s="48">
        <v>213.02072722630555</v>
      </c>
      <c r="D31" s="48">
        <v>241.39706467358235</v>
      </c>
      <c r="E31" s="48">
        <v>235.92512978301625</v>
      </c>
      <c r="F31" s="48">
        <v>224.76582949438148</v>
      </c>
      <c r="G31" s="48">
        <v>220.05508239699125</v>
      </c>
    </row>
    <row r="32" spans="2:7" ht="15" thickBot="1" x14ac:dyDescent="0.35">
      <c r="B32" s="47" t="s">
        <v>181</v>
      </c>
      <c r="C32" s="48">
        <v>197.87361552766851</v>
      </c>
      <c r="D32" s="48">
        <v>224.23221714938177</v>
      </c>
      <c r="E32" s="48">
        <v>219.14937119900608</v>
      </c>
      <c r="F32" s="48">
        <v>208.78356725296433</v>
      </c>
      <c r="G32" s="48">
        <v>204.40778386261468</v>
      </c>
    </row>
    <row r="33" spans="2:7" ht="15" thickBot="1" x14ac:dyDescent="0.35">
      <c r="B33" s="47" t="s">
        <v>182</v>
      </c>
      <c r="C33" s="48">
        <v>62.056857278895841</v>
      </c>
      <c r="D33" s="48">
        <v>70.323406482780015</v>
      </c>
      <c r="E33" s="48">
        <v>68.729331169242471</v>
      </c>
      <c r="F33" s="48">
        <v>65.478421671555651</v>
      </c>
      <c r="G33" s="48">
        <v>64.106094367512824</v>
      </c>
    </row>
    <row r="34" spans="2:7" ht="15" thickBot="1" x14ac:dyDescent="0.35">
      <c r="B34" s="47" t="s">
        <v>12</v>
      </c>
      <c r="C34" s="48">
        <v>406.71540018274982</v>
      </c>
      <c r="D34" s="48">
        <v>460.89366532560177</v>
      </c>
      <c r="E34" s="48">
        <v>450.44623038455859</v>
      </c>
      <c r="F34" s="48">
        <v>429.1400441662106</v>
      </c>
      <c r="G34" s="48">
        <v>420.14592694662485</v>
      </c>
    </row>
    <row r="35" spans="2:7" ht="15" thickBot="1" x14ac:dyDescent="0.35">
      <c r="B35" s="47" t="s">
        <v>13</v>
      </c>
      <c r="C35" s="48">
        <v>110.03911104944399</v>
      </c>
      <c r="D35" s="48">
        <v>124.69734167420449</v>
      </c>
      <c r="E35" s="48">
        <v>121.87073010960003</v>
      </c>
      <c r="F35" s="48">
        <v>116.10622306052477</v>
      </c>
      <c r="G35" s="48">
        <v>113.67281467944797</v>
      </c>
    </row>
    <row r="36" spans="2:7" ht="15" thickBot="1" x14ac:dyDescent="0.35">
      <c r="B36" s="47" t="s">
        <v>183</v>
      </c>
      <c r="C36" s="48">
        <v>86.132486511087976</v>
      </c>
      <c r="D36" s="48">
        <v>97.606132922101764</v>
      </c>
      <c r="E36" s="48">
        <v>95.393618842894199</v>
      </c>
      <c r="F36" s="48">
        <v>90.881483830966957</v>
      </c>
      <c r="G36" s="48">
        <v>88.976747300835513</v>
      </c>
    </row>
    <row r="37" spans="2:7" ht="15" thickBot="1" x14ac:dyDescent="0.35">
      <c r="B37" s="47" t="s">
        <v>184</v>
      </c>
      <c r="C37" s="48">
        <v>3.0143927978322838</v>
      </c>
      <c r="D37" s="48">
        <v>3.4159378885081684</v>
      </c>
      <c r="E37" s="48">
        <v>3.3385061693552878</v>
      </c>
      <c r="F37" s="48">
        <v>3.1805942381694927</v>
      </c>
      <c r="G37" s="48">
        <v>3.113933860526068</v>
      </c>
    </row>
    <row r="38" spans="2:7" ht="15" thickBot="1" x14ac:dyDescent="0.35">
      <c r="B38" s="47" t="s">
        <v>185</v>
      </c>
      <c r="C38" s="48">
        <v>159.00507620768144</v>
      </c>
      <c r="D38" s="48">
        <v>180.18602773783826</v>
      </c>
      <c r="E38" s="48">
        <v>176.10161099770758</v>
      </c>
      <c r="F38" s="48">
        <v>167.77197370877965</v>
      </c>
      <c r="G38" s="48">
        <v>164.25573042593751</v>
      </c>
    </row>
    <row r="39" spans="2:7" ht="15" thickBot="1" x14ac:dyDescent="0.35">
      <c r="B39" s="47" t="s">
        <v>186</v>
      </c>
      <c r="C39" s="48">
        <v>350.62757663837465</v>
      </c>
      <c r="D39" s="48">
        <v>397.33442325636321</v>
      </c>
      <c r="E39" s="48">
        <v>388.32773505665625</v>
      </c>
      <c r="F39" s="48">
        <v>369.95976463363183</v>
      </c>
      <c r="G39" s="48">
        <v>362.2059753173487</v>
      </c>
    </row>
    <row r="40" spans="2:7" ht="15" thickBot="1" x14ac:dyDescent="0.35">
      <c r="B40" s="47" t="s">
        <v>14</v>
      </c>
      <c r="C40" s="48">
        <v>461.87551851002655</v>
      </c>
      <c r="D40" s="48">
        <v>523.40162323481593</v>
      </c>
      <c r="E40" s="48">
        <v>511.53727182760116</v>
      </c>
      <c r="F40" s="48">
        <v>487.3414685640688</v>
      </c>
      <c r="G40" s="48">
        <v>477.12753874368451</v>
      </c>
    </row>
    <row r="41" spans="2:7" ht="15" thickBot="1" x14ac:dyDescent="0.35">
      <c r="B41" s="47" t="s">
        <v>187</v>
      </c>
      <c r="C41" s="48">
        <v>133.0863170597998</v>
      </c>
      <c r="D41" s="48">
        <v>150.81464937598858</v>
      </c>
      <c r="E41" s="48">
        <v>147.39601649805834</v>
      </c>
      <c r="F41" s="48">
        <v>140.42415889661004</v>
      </c>
      <c r="G41" s="48">
        <v>137.48108387309003</v>
      </c>
    </row>
    <row r="42" spans="2:7" ht="15" thickBot="1" x14ac:dyDescent="0.35">
      <c r="B42" s="47" t="s">
        <v>15</v>
      </c>
      <c r="C42" s="48">
        <v>327.85780314731664</v>
      </c>
      <c r="D42" s="48">
        <v>371.53150465969344</v>
      </c>
      <c r="E42" s="48">
        <v>363.1097112711081</v>
      </c>
      <c r="F42" s="48">
        <v>345.93455782509534</v>
      </c>
      <c r="G42" s="48">
        <v>338.68429999975149</v>
      </c>
    </row>
    <row r="43" spans="2:7" ht="15" thickBot="1" x14ac:dyDescent="0.35">
      <c r="B43" s="47" t="s">
        <v>188</v>
      </c>
      <c r="C43" s="48">
        <v>669.70802363294536</v>
      </c>
      <c r="D43" s="48">
        <v>758.91934648026756</v>
      </c>
      <c r="E43" s="48">
        <v>741.71633178435002</v>
      </c>
      <c r="F43" s="48">
        <v>706.63301834936863</v>
      </c>
      <c r="G43" s="48">
        <v>691.82307393923486</v>
      </c>
    </row>
    <row r="44" spans="2:7" ht="15" thickBot="1" x14ac:dyDescent="0.35">
      <c r="B44" s="47" t="s">
        <v>16</v>
      </c>
      <c r="C44" s="48">
        <v>75.696893784599666</v>
      </c>
      <c r="D44" s="48">
        <v>85.780422414471019</v>
      </c>
      <c r="E44" s="48">
        <v>83.835970906860751</v>
      </c>
      <c r="F44" s="48">
        <v>79.870514682679172</v>
      </c>
      <c r="G44" s="48">
        <v>78.19655118006456</v>
      </c>
    </row>
    <row r="45" spans="2:7" ht="15" thickBot="1" x14ac:dyDescent="0.35">
      <c r="B45" s="47" t="s">
        <v>17</v>
      </c>
      <c r="C45" s="48">
        <v>450.62263384000067</v>
      </c>
      <c r="D45" s="48">
        <v>510.64974991326449</v>
      </c>
      <c r="E45" s="48">
        <v>499.07445513000926</v>
      </c>
      <c r="F45" s="48">
        <v>475.46814529644155</v>
      </c>
      <c r="G45" s="48">
        <v>465.50306212345544</v>
      </c>
    </row>
    <row r="46" spans="2:7" ht="15" thickBot="1" x14ac:dyDescent="0.35">
      <c r="B46" s="47" t="s">
        <v>18</v>
      </c>
      <c r="C46" s="48">
        <v>214.38368850542162</v>
      </c>
      <c r="D46" s="48">
        <v>242.94158504174743</v>
      </c>
      <c r="E46" s="48">
        <v>237.43463930751935</v>
      </c>
      <c r="F46" s="48">
        <v>226.20393895188883</v>
      </c>
      <c r="G46" s="48">
        <v>221.46305128567673</v>
      </c>
    </row>
    <row r="47" spans="2:7" ht="15" thickBot="1" x14ac:dyDescent="0.35">
      <c r="B47" s="47" t="s">
        <v>19</v>
      </c>
      <c r="C47" s="48">
        <v>287.48447133960855</v>
      </c>
      <c r="D47" s="48">
        <v>325.78007043836766</v>
      </c>
      <c r="E47" s="48">
        <v>318.39536036953029</v>
      </c>
      <c r="F47" s="48">
        <v>303.33520361497227</v>
      </c>
      <c r="G47" s="48">
        <v>296.97776292578942</v>
      </c>
    </row>
    <row r="48" spans="2:7" ht="15" thickBot="1" x14ac:dyDescent="0.35">
      <c r="B48" s="47" t="s">
        <v>189</v>
      </c>
      <c r="C48" s="48">
        <v>289.77974904015332</v>
      </c>
      <c r="D48" s="48">
        <v>328.38110042609088</v>
      </c>
      <c r="E48" s="48">
        <v>320.93743078887405</v>
      </c>
      <c r="F48" s="48">
        <v>305.75703365470741</v>
      </c>
      <c r="G48" s="48">
        <v>299.34883512188031</v>
      </c>
    </row>
    <row r="49" spans="2:7" ht="15" thickBot="1" x14ac:dyDescent="0.35">
      <c r="B49" s="47" t="s">
        <v>190</v>
      </c>
      <c r="C49" s="48">
        <v>53.421537018278208</v>
      </c>
      <c r="D49" s="48">
        <v>60.537781437875957</v>
      </c>
      <c r="E49" s="48">
        <v>59.165524493097834</v>
      </c>
      <c r="F49" s="48">
        <v>56.366984739573937</v>
      </c>
      <c r="G49" s="48">
        <v>55.185619180814818</v>
      </c>
    </row>
    <row r="50" spans="2:7" ht="15" thickBot="1" x14ac:dyDescent="0.35">
      <c r="B50" s="47" t="s">
        <v>191</v>
      </c>
      <c r="C50" s="48">
        <v>210.85053410024244</v>
      </c>
      <c r="D50" s="48">
        <v>238.93778168629882</v>
      </c>
      <c r="E50" s="48">
        <v>233.52159327468055</v>
      </c>
      <c r="F50" s="48">
        <v>222.47598068720708</v>
      </c>
      <c r="G50" s="48">
        <v>217.813225309226</v>
      </c>
    </row>
    <row r="51" spans="2:7" ht="15" thickBot="1" x14ac:dyDescent="0.35">
      <c r="B51" s="47" t="s">
        <v>192</v>
      </c>
      <c r="C51" s="48">
        <v>295.0512396538777</v>
      </c>
      <c r="D51" s="48">
        <v>334.35480250276964</v>
      </c>
      <c r="E51" s="48">
        <v>326.7757223175272</v>
      </c>
      <c r="F51" s="48">
        <v>311.31917296337133</v>
      </c>
      <c r="G51" s="48">
        <v>304.79440052043293</v>
      </c>
    </row>
    <row r="52" spans="2:7" ht="15" thickBot="1" x14ac:dyDescent="0.35">
      <c r="B52" s="47" t="s">
        <v>193</v>
      </c>
      <c r="C52" s="48">
        <v>59.47698793020826</v>
      </c>
      <c r="D52" s="48">
        <v>67.399874598706987</v>
      </c>
      <c r="E52" s="48">
        <v>65.872069254697735</v>
      </c>
      <c r="F52" s="48">
        <v>62.756308749985976</v>
      </c>
      <c r="G52" s="48">
        <v>61.441032758292977</v>
      </c>
    </row>
    <row r="53" spans="2:7" ht="15" thickBot="1" x14ac:dyDescent="0.35">
      <c r="B53" s="47" t="s">
        <v>194</v>
      </c>
      <c r="C53" s="48">
        <v>33.289223237822142</v>
      </c>
      <c r="D53" s="48">
        <v>37.723656657771144</v>
      </c>
      <c r="E53" s="48">
        <v>36.868545211637709</v>
      </c>
      <c r="F53" s="48">
        <v>35.124656514404947</v>
      </c>
      <c r="G53" s="48">
        <v>34.388497579150965</v>
      </c>
    </row>
    <row r="54" spans="2:7" ht="15" thickBot="1" x14ac:dyDescent="0.35">
      <c r="B54" s="47" t="s">
        <v>20</v>
      </c>
      <c r="C54" s="48">
        <v>264.92476533711039</v>
      </c>
      <c r="D54" s="48">
        <v>300.21520226891204</v>
      </c>
      <c r="E54" s="48">
        <v>293.40999093713816</v>
      </c>
      <c r="F54" s="48">
        <v>279.53164656761504</v>
      </c>
      <c r="G54" s="48">
        <v>273.6730919302874</v>
      </c>
    </row>
    <row r="55" spans="2:7" ht="15" thickBot="1" x14ac:dyDescent="0.35">
      <c r="B55" s="47" t="s">
        <v>195</v>
      </c>
      <c r="C55" s="48">
        <v>20.790462268281932</v>
      </c>
      <c r="D55" s="48">
        <v>23.559944753349662</v>
      </c>
      <c r="E55" s="48">
        <v>23.025893173683656</v>
      </c>
      <c r="F55" s="48">
        <v>21.936764361608891</v>
      </c>
      <c r="G55" s="48">
        <v>21.477003421633956</v>
      </c>
    </row>
    <row r="56" spans="2:7" ht="15" thickBot="1" x14ac:dyDescent="0.35">
      <c r="B56" s="47" t="s">
        <v>21</v>
      </c>
      <c r="C56" s="48">
        <v>377.95746530880535</v>
      </c>
      <c r="D56" s="48">
        <v>428.30490668678061</v>
      </c>
      <c r="E56" s="48">
        <v>418.5961864673813</v>
      </c>
      <c r="F56" s="48">
        <v>398.79651294907882</v>
      </c>
      <c r="G56" s="48">
        <v>390.43834961059332</v>
      </c>
    </row>
    <row r="57" spans="2:7" ht="15" thickBot="1" x14ac:dyDescent="0.35">
      <c r="B57" s="47" t="s">
        <v>196</v>
      </c>
      <c r="C57" s="48">
        <v>84.732375038072888</v>
      </c>
      <c r="D57" s="48">
        <v>96.019513609500393</v>
      </c>
      <c r="E57" s="48">
        <v>93.84296466344972</v>
      </c>
      <c r="F57" s="48">
        <v>89.404175867960561</v>
      </c>
      <c r="G57" s="48">
        <v>87.530401447213535</v>
      </c>
    </row>
    <row r="58" spans="2:7" ht="15" thickBot="1" x14ac:dyDescent="0.35">
      <c r="B58" s="47" t="s">
        <v>197</v>
      </c>
      <c r="C58" s="48">
        <v>112.84798205356505</v>
      </c>
      <c r="D58" s="48">
        <v>127.88038035907962</v>
      </c>
      <c r="E58" s="48">
        <v>124.98161638259168</v>
      </c>
      <c r="F58" s="48">
        <v>119.06996386361234</v>
      </c>
      <c r="G58" s="48">
        <v>116.57444002033664</v>
      </c>
    </row>
    <row r="59" spans="2:7" ht="15" thickBot="1" x14ac:dyDescent="0.35">
      <c r="B59" s="47" t="s">
        <v>198</v>
      </c>
      <c r="C59" s="48">
        <v>214.84608933066235</v>
      </c>
      <c r="D59" s="48">
        <v>243.46558194744372</v>
      </c>
      <c r="E59" s="48">
        <v>237.94675836807818</v>
      </c>
      <c r="F59" s="48">
        <v>226.69183469047442</v>
      </c>
      <c r="G59" s="48">
        <v>221.94072147779229</v>
      </c>
    </row>
    <row r="60" spans="2:7" ht="15" thickBot="1" x14ac:dyDescent="0.35">
      <c r="B60" s="47" t="s">
        <v>199</v>
      </c>
      <c r="C60" s="48">
        <v>50.824092802052</v>
      </c>
      <c r="D60" s="48">
        <v>57.594333550834143</v>
      </c>
      <c r="E60" s="48">
        <v>56.288798027103311</v>
      </c>
      <c r="F60" s="48">
        <v>53.626327943274298</v>
      </c>
      <c r="G60" s="48">
        <v>52.502402348041457</v>
      </c>
    </row>
    <row r="61" spans="2:7" ht="15" thickBot="1" x14ac:dyDescent="0.35">
      <c r="B61" s="47" t="s">
        <v>200</v>
      </c>
      <c r="C61" s="48">
        <v>1224.8070394276247</v>
      </c>
      <c r="D61" s="48">
        <v>254.75342302317273</v>
      </c>
      <c r="E61" s="48">
        <v>248.97872917668127</v>
      </c>
      <c r="F61" s="48">
        <v>237.20199133226163</v>
      </c>
      <c r="G61" s="48">
        <v>232.23060135417973</v>
      </c>
    </row>
    <row r="62" spans="2:7" ht="15" thickBot="1" x14ac:dyDescent="0.35">
      <c r="B62" s="47" t="s">
        <v>201</v>
      </c>
      <c r="C62" s="48">
        <v>83.500619795682638</v>
      </c>
      <c r="D62" s="48">
        <v>94.623677139590029</v>
      </c>
      <c r="E62" s="48">
        <v>92.478768703715232</v>
      </c>
      <c r="F62" s="48">
        <v>88.104506617954783</v>
      </c>
      <c r="G62" s="48">
        <v>86.257971271584879</v>
      </c>
    </row>
    <row r="63" spans="2:7" ht="15" thickBot="1" x14ac:dyDescent="0.35">
      <c r="B63" s="47" t="s">
        <v>202</v>
      </c>
      <c r="C63" s="48">
        <v>128.6128806476805</v>
      </c>
      <c r="D63" s="48">
        <v>145.74530972556903</v>
      </c>
      <c r="E63" s="48">
        <v>142.44158750963365</v>
      </c>
      <c r="F63" s="48">
        <v>135.70407527398592</v>
      </c>
      <c r="G63" s="48">
        <v>132.85992596472923</v>
      </c>
    </row>
    <row r="64" spans="2:7" ht="15" thickBot="1" x14ac:dyDescent="0.35">
      <c r="B64" s="47" t="s">
        <v>203</v>
      </c>
      <c r="C64" s="48">
        <v>114.6150440800868</v>
      </c>
      <c r="D64" s="48">
        <v>129.88283144378246</v>
      </c>
      <c r="E64" s="48">
        <v>126.93867635215462</v>
      </c>
      <c r="F64" s="48">
        <v>120.93445455111826</v>
      </c>
      <c r="G64" s="48">
        <v>118.39985384231527</v>
      </c>
    </row>
    <row r="65" spans="2:7" ht="15" thickBot="1" x14ac:dyDescent="0.35">
      <c r="B65" s="47" t="s">
        <v>204</v>
      </c>
      <c r="C65" s="48">
        <v>20.561382960364643</v>
      </c>
      <c r="D65" s="48">
        <v>23.300349956032399</v>
      </c>
      <c r="E65" s="48">
        <v>22.77218281340696</v>
      </c>
      <c r="F65" s="48">
        <v>21.695054546162961</v>
      </c>
      <c r="G65" s="48">
        <v>21.240359473246574</v>
      </c>
    </row>
    <row r="66" spans="2:7" ht="15" thickBot="1" x14ac:dyDescent="0.35">
      <c r="B66" s="47" t="s">
        <v>205</v>
      </c>
      <c r="C66" s="48">
        <v>52.072999251141823</v>
      </c>
      <c r="D66" s="48">
        <v>59.009605927319392</v>
      </c>
      <c r="E66" s="48">
        <v>57.671989324611836</v>
      </c>
      <c r="F66" s="48">
        <v>54.944094048223974</v>
      </c>
      <c r="G66" s="48">
        <v>53.792550096286753</v>
      </c>
    </row>
    <row r="67" spans="2:7" ht="15" thickBot="1" x14ac:dyDescent="0.35">
      <c r="B67" s="47" t="s">
        <v>206</v>
      </c>
      <c r="C67" s="48">
        <v>917.69465902025149</v>
      </c>
      <c r="D67" s="48">
        <v>190.0331436101072</v>
      </c>
      <c r="E67" s="48">
        <v>185.72551464083952</v>
      </c>
      <c r="F67" s="48">
        <v>176.94066501060075</v>
      </c>
      <c r="G67" s="48">
        <v>173.23226001868528</v>
      </c>
    </row>
    <row r="68" spans="2:7" ht="15" thickBot="1" x14ac:dyDescent="0.35">
      <c r="B68" s="47" t="s">
        <v>207</v>
      </c>
      <c r="C68" s="48">
        <v>97.961099600482854</v>
      </c>
      <c r="D68" s="48">
        <v>111.0104270305618</v>
      </c>
      <c r="E68" s="48">
        <v>108.49406739832453</v>
      </c>
      <c r="F68" s="48">
        <v>103.36227885699026</v>
      </c>
      <c r="G68" s="48">
        <v>101.19596400299071</v>
      </c>
    </row>
    <row r="69" spans="2:7" ht="15" thickBot="1" x14ac:dyDescent="0.35">
      <c r="B69" s="47" t="s">
        <v>208</v>
      </c>
      <c r="C69" s="48">
        <v>129.22497086195693</v>
      </c>
      <c r="D69" s="48">
        <v>146.43893603586127</v>
      </c>
      <c r="E69" s="48">
        <v>143.11949085323019</v>
      </c>
      <c r="F69" s="48">
        <v>136.34991366975422</v>
      </c>
      <c r="G69" s="48">
        <v>133.4922285781453</v>
      </c>
    </row>
    <row r="70" spans="2:7" ht="15" thickBot="1" x14ac:dyDescent="0.35">
      <c r="B70" s="47" t="s">
        <v>209</v>
      </c>
      <c r="C70" s="48">
        <v>52.998528137520893</v>
      </c>
      <c r="D70" s="48">
        <v>60.058423849179</v>
      </c>
      <c r="E70" s="48">
        <v>58.697032875444044</v>
      </c>
      <c r="F70" s="48">
        <v>55.920652858142041</v>
      </c>
      <c r="G70" s="48">
        <v>54.748641731147117</v>
      </c>
    </row>
    <row r="71" spans="2:7" ht="15" thickBot="1" x14ac:dyDescent="0.35">
      <c r="B71" s="47" t="s">
        <v>22</v>
      </c>
      <c r="C71" s="48">
        <v>128.01448670948599</v>
      </c>
      <c r="D71" s="48">
        <v>145.06720416241808</v>
      </c>
      <c r="E71" s="48">
        <v>141.77885309233946</v>
      </c>
      <c r="F71" s="48">
        <v>135.07268831162799</v>
      </c>
      <c r="G71" s="48">
        <v>132.24177190484113</v>
      </c>
    </row>
    <row r="72" spans="2:7" ht="15" thickBot="1" x14ac:dyDescent="0.35">
      <c r="B72" s="47" t="s">
        <v>23</v>
      </c>
      <c r="C72" s="48">
        <v>115.53960331860175</v>
      </c>
      <c r="D72" s="48">
        <v>130.93055055168529</v>
      </c>
      <c r="E72" s="48">
        <v>127.96264599670002</v>
      </c>
      <c r="F72" s="48">
        <v>121.90999025070649</v>
      </c>
      <c r="G72" s="48">
        <v>119.35494380966931</v>
      </c>
    </row>
    <row r="73" spans="2:7" ht="15" thickBot="1" x14ac:dyDescent="0.35">
      <c r="B73" s="47" t="s">
        <v>24</v>
      </c>
      <c r="C73" s="48">
        <v>306.76591911922873</v>
      </c>
      <c r="D73" s="48">
        <v>347.62998597129376</v>
      </c>
      <c r="E73" s="48">
        <v>339.74998688424813</v>
      </c>
      <c r="F73" s="48">
        <v>323.67975252562752</v>
      </c>
      <c r="G73" s="48">
        <v>316.89592129058559</v>
      </c>
    </row>
    <row r="74" spans="2:7" ht="15" thickBot="1" x14ac:dyDescent="0.35">
      <c r="B74" s="47" t="s">
        <v>210</v>
      </c>
      <c r="C74" s="48">
        <v>0.68360174426112108</v>
      </c>
      <c r="D74" s="48">
        <v>0.77466383961343266</v>
      </c>
      <c r="E74" s="48">
        <v>0.7571039322542753</v>
      </c>
      <c r="F74" s="48">
        <v>0.72129278260056051</v>
      </c>
      <c r="G74" s="48">
        <v>0.70617559201314939</v>
      </c>
    </row>
    <row r="75" spans="2:7" ht="15" thickBot="1" x14ac:dyDescent="0.35">
      <c r="B75" s="47" t="s">
        <v>211</v>
      </c>
      <c r="C75" s="48">
        <v>430.288875715757</v>
      </c>
      <c r="D75" s="48">
        <v>487.60734653361402</v>
      </c>
      <c r="E75" s="48">
        <v>476.55437181744867</v>
      </c>
      <c r="F75" s="48">
        <v>454.01326590022961</v>
      </c>
      <c r="G75" s="48">
        <v>444.49784409733661</v>
      </c>
    </row>
    <row r="76" spans="2:7" ht="15" thickBot="1" x14ac:dyDescent="0.35">
      <c r="B76" s="47" t="s">
        <v>212</v>
      </c>
      <c r="C76" s="48">
        <v>45.691019420942339</v>
      </c>
      <c r="D76" s="48">
        <v>51.777487166502787</v>
      </c>
      <c r="E76" s="48">
        <v>50.603806620903214</v>
      </c>
      <c r="F76" s="48">
        <v>48.210237634208028</v>
      </c>
      <c r="G76" s="48">
        <v>47.199824986027821</v>
      </c>
    </row>
    <row r="77" spans="2:7" ht="15" thickBot="1" x14ac:dyDescent="0.35">
      <c r="B77" s="47" t="s">
        <v>213</v>
      </c>
      <c r="C77" s="48">
        <v>558.44929442880482</v>
      </c>
      <c r="D77" s="48">
        <v>632.83992219654499</v>
      </c>
      <c r="E77" s="48">
        <v>618.49484780596413</v>
      </c>
      <c r="F77" s="48">
        <v>589.23993231651173</v>
      </c>
      <c r="G77" s="48">
        <v>576.89036696189089</v>
      </c>
    </row>
    <row r="78" spans="2:7" ht="15" thickBot="1" x14ac:dyDescent="0.35">
      <c r="B78" s="47" t="s">
        <v>214</v>
      </c>
      <c r="C78" s="48">
        <v>115.88261625056249</v>
      </c>
      <c r="D78" s="48">
        <v>131.31925598893801</v>
      </c>
      <c r="E78" s="48">
        <v>128.34254034568568</v>
      </c>
      <c r="F78" s="48">
        <v>122.27191552991908</v>
      </c>
      <c r="G78" s="48">
        <v>119.70928369005881</v>
      </c>
    </row>
    <row r="79" spans="2:7" ht="15" thickBot="1" x14ac:dyDescent="0.35">
      <c r="B79" s="47" t="s">
        <v>215</v>
      </c>
      <c r="C79" s="48">
        <v>312.92657682442479</v>
      </c>
      <c r="D79" s="48">
        <v>354.61130044644858</v>
      </c>
      <c r="E79" s="48">
        <v>346.57305047797541</v>
      </c>
      <c r="F79" s="48">
        <v>330.18008400683726</v>
      </c>
      <c r="G79" s="48">
        <v>323.26001579250868</v>
      </c>
    </row>
    <row r="80" spans="2:7" ht="15" thickBot="1" x14ac:dyDescent="0.35">
      <c r="B80" s="47" t="s">
        <v>216</v>
      </c>
      <c r="C80" s="48">
        <v>10.771818123399706</v>
      </c>
      <c r="D80" s="48">
        <v>12.20672424718528</v>
      </c>
      <c r="E80" s="48">
        <v>11.930024941010981</v>
      </c>
      <c r="F80" s="48">
        <v>11.365732655190957</v>
      </c>
      <c r="G80" s="48">
        <v>11.12752432861571</v>
      </c>
    </row>
    <row r="81" spans="2:7" ht="15" thickBot="1" x14ac:dyDescent="0.35">
      <c r="B81" s="47" t="s">
        <v>25</v>
      </c>
      <c r="C81" s="48">
        <v>104.87105269273933</v>
      </c>
      <c r="D81" s="48">
        <v>118.84084999090963</v>
      </c>
      <c r="E81" s="48">
        <v>116.1469920752423</v>
      </c>
      <c r="F81" s="48">
        <v>110.65321884565302</v>
      </c>
      <c r="G81" s="48">
        <v>108.33409707048533</v>
      </c>
    </row>
    <row r="82" spans="2:7" ht="15" thickBot="1" x14ac:dyDescent="0.35">
      <c r="B82" s="47" t="s">
        <v>217</v>
      </c>
      <c r="C82" s="48">
        <v>199.15112658875213</v>
      </c>
      <c r="D82" s="48">
        <v>225.67990453759541</v>
      </c>
      <c r="E82" s="48">
        <v>220.5642427319776</v>
      </c>
      <c r="F82" s="48">
        <v>210.13151511264684</v>
      </c>
      <c r="G82" s="48">
        <v>205.72748080229871</v>
      </c>
    </row>
    <row r="83" spans="2:7" ht="15" thickBot="1" x14ac:dyDescent="0.35">
      <c r="B83" s="47" t="s">
        <v>218</v>
      </c>
      <c r="C83" s="48">
        <v>367.6594413730503</v>
      </c>
      <c r="D83" s="48">
        <v>416.63509040928471</v>
      </c>
      <c r="E83" s="48">
        <v>407.19089898579961</v>
      </c>
      <c r="F83" s="48">
        <v>387.93069757884967</v>
      </c>
      <c r="G83" s="48">
        <v>379.80026506729297</v>
      </c>
    </row>
    <row r="84" spans="2:7" ht="15" thickBot="1" x14ac:dyDescent="0.35">
      <c r="B84" s="47" t="s">
        <v>219</v>
      </c>
      <c r="C84" s="48">
        <v>110.1901772577924</v>
      </c>
      <c r="D84" s="48">
        <v>124.86853130322091</v>
      </c>
      <c r="E84" s="48">
        <v>122.03803925023857</v>
      </c>
      <c r="F84" s="48">
        <v>116.26561844927458</v>
      </c>
      <c r="G84" s="48">
        <v>113.82886938528979</v>
      </c>
    </row>
    <row r="85" spans="2:7" ht="15" thickBot="1" x14ac:dyDescent="0.35">
      <c r="B85" s="47" t="s">
        <v>220</v>
      </c>
      <c r="C85" s="48">
        <v>59.130338818756712</v>
      </c>
      <c r="D85" s="48">
        <v>67.007048609115799</v>
      </c>
      <c r="E85" s="48">
        <v>65.48814775713619</v>
      </c>
      <c r="F85" s="48">
        <v>62.39054680703606</v>
      </c>
      <c r="G85" s="48">
        <v>61.08293662475441</v>
      </c>
    </row>
    <row r="86" spans="2:7" ht="15" thickBot="1" x14ac:dyDescent="0.35">
      <c r="B86" s="47" t="s">
        <v>221</v>
      </c>
      <c r="C86" s="48">
        <v>100.31855597031941</v>
      </c>
      <c r="D86" s="48">
        <v>113.68191846327112</v>
      </c>
      <c r="E86" s="48">
        <v>111.10500205831477</v>
      </c>
      <c r="F86" s="48">
        <v>105.84971584663214</v>
      </c>
      <c r="G86" s="48">
        <v>103.63126812792956</v>
      </c>
    </row>
    <row r="87" spans="2:7" ht="15" thickBot="1" x14ac:dyDescent="0.35">
      <c r="B87" s="47" t="s">
        <v>26</v>
      </c>
      <c r="C87" s="48">
        <v>821.15102083125294</v>
      </c>
      <c r="D87" s="48">
        <v>930.53595611752223</v>
      </c>
      <c r="E87" s="48">
        <v>909.44277434213097</v>
      </c>
      <c r="F87" s="48">
        <v>866.42597056397085</v>
      </c>
      <c r="G87" s="48">
        <v>848.2670109253138</v>
      </c>
    </row>
    <row r="88" spans="2:7" ht="15" thickBot="1" x14ac:dyDescent="0.35">
      <c r="B88" s="47" t="s">
        <v>222</v>
      </c>
      <c r="C88" s="48">
        <v>31.585915558371529</v>
      </c>
      <c r="D88" s="48">
        <v>35.793452590734354</v>
      </c>
      <c r="E88" s="48">
        <v>34.98209458043749</v>
      </c>
      <c r="F88" s="48">
        <v>33.327435331091905</v>
      </c>
      <c r="G88" s="48">
        <v>32.628943395718217</v>
      </c>
    </row>
    <row r="89" spans="2:7" ht="15" thickBot="1" x14ac:dyDescent="0.35">
      <c r="B89" s="47" t="s">
        <v>223</v>
      </c>
      <c r="C89" s="48">
        <v>0</v>
      </c>
      <c r="D89" s="48">
        <v>0</v>
      </c>
      <c r="E89" s="48">
        <v>0</v>
      </c>
      <c r="F89" s="48">
        <v>0</v>
      </c>
      <c r="G89" s="48">
        <v>0</v>
      </c>
    </row>
    <row r="90" spans="2:7" ht="15" thickBot="1" x14ac:dyDescent="0.35">
      <c r="B90" s="47" t="s">
        <v>224</v>
      </c>
      <c r="C90" s="48">
        <v>280.61281933798813</v>
      </c>
      <c r="D90" s="48">
        <v>317.99305062931745</v>
      </c>
      <c r="E90" s="48">
        <v>310.78485499094467</v>
      </c>
      <c r="F90" s="48">
        <v>296.08467648434186</v>
      </c>
      <c r="G90" s="48">
        <v>289.87919572479785</v>
      </c>
    </row>
    <row r="91" spans="2:7" ht="15" thickBot="1" x14ac:dyDescent="0.35">
      <c r="B91" s="47" t="s">
        <v>225</v>
      </c>
      <c r="C91" s="48">
        <v>69.086198264431985</v>
      </c>
      <c r="D91" s="48">
        <v>78.289120911571004</v>
      </c>
      <c r="E91" s="48">
        <v>76.514480557733037</v>
      </c>
      <c r="F91" s="48">
        <v>72.895332119591046</v>
      </c>
      <c r="G91" s="48">
        <v>71.367557746733155</v>
      </c>
    </row>
    <row r="92" spans="2:7" ht="15" thickBot="1" x14ac:dyDescent="0.35">
      <c r="B92" s="47" t="s">
        <v>226</v>
      </c>
      <c r="C92" s="48">
        <v>244.89426458239558</v>
      </c>
      <c r="D92" s="48">
        <v>277.51645295428187</v>
      </c>
      <c r="E92" s="48">
        <v>271.22577181580129</v>
      </c>
      <c r="F92" s="48">
        <v>258.39674492708895</v>
      </c>
      <c r="G92" s="48">
        <v>252.98114541679598</v>
      </c>
    </row>
    <row r="93" spans="2:7" ht="15" thickBot="1" x14ac:dyDescent="0.35">
      <c r="B93" s="47" t="s">
        <v>227</v>
      </c>
      <c r="C93" s="48">
        <v>3.1392349603480554</v>
      </c>
      <c r="D93" s="48">
        <v>3.5574101854588478</v>
      </c>
      <c r="E93" s="48">
        <v>3.4767716037917951</v>
      </c>
      <c r="F93" s="48">
        <v>3.3123196931479635</v>
      </c>
      <c r="G93" s="48">
        <v>3.2428985519752778</v>
      </c>
    </row>
    <row r="94" spans="2:7" ht="15" thickBot="1" x14ac:dyDescent="0.35">
      <c r="B94" s="47" t="s">
        <v>228</v>
      </c>
      <c r="C94" s="48">
        <v>48.143016457538529</v>
      </c>
      <c r="D94" s="48">
        <v>54.556112960009834</v>
      </c>
      <c r="E94" s="48">
        <v>53.31944714386492</v>
      </c>
      <c r="F94" s="48">
        <v>50.797427881018201</v>
      </c>
      <c r="G94" s="48">
        <v>49.732791692840948</v>
      </c>
    </row>
    <row r="95" spans="2:7" ht="15" thickBot="1" x14ac:dyDescent="0.35">
      <c r="B95" s="47" t="s">
        <v>229</v>
      </c>
      <c r="C95" s="48">
        <v>88.868226753945734</v>
      </c>
      <c r="D95" s="48">
        <v>100.70629914974623</v>
      </c>
      <c r="E95" s="48">
        <v>98.423511193055774</v>
      </c>
      <c r="F95" s="48">
        <v>93.768061738072859</v>
      </c>
      <c r="G95" s="48">
        <v>91.802826961709414</v>
      </c>
    </row>
    <row r="96" spans="2:7" ht="15" thickBot="1" x14ac:dyDescent="0.35">
      <c r="B96" s="47" t="s">
        <v>27</v>
      </c>
      <c r="C96" s="48">
        <v>273.85061633903928</v>
      </c>
      <c r="D96" s="48">
        <v>310.33005944565218</v>
      </c>
      <c r="E96" s="48">
        <v>303.2955667844912</v>
      </c>
      <c r="F96" s="48">
        <v>288.94963293220229</v>
      </c>
      <c r="G96" s="48">
        <v>282.89369174359132</v>
      </c>
    </row>
    <row r="97" spans="2:7" ht="15" thickBot="1" x14ac:dyDescent="0.35">
      <c r="B97" s="47" t="s">
        <v>28</v>
      </c>
      <c r="C97" s="48">
        <v>165.78481634572611</v>
      </c>
      <c r="D97" s="48">
        <v>187.86889217025086</v>
      </c>
      <c r="E97" s="48">
        <v>183.61032197053254</v>
      </c>
      <c r="F97" s="48">
        <v>174.92552132701249</v>
      </c>
      <c r="G97" s="48">
        <v>171.25935065638885</v>
      </c>
    </row>
    <row r="98" spans="2:7" ht="15" thickBot="1" x14ac:dyDescent="0.35">
      <c r="B98" s="47" t="s">
        <v>29</v>
      </c>
      <c r="C98" s="48">
        <v>442.16003210519318</v>
      </c>
      <c r="D98" s="48">
        <v>501.05985110443237</v>
      </c>
      <c r="E98" s="48">
        <v>489.70193801121553</v>
      </c>
      <c r="F98" s="48">
        <v>466.53894989197806</v>
      </c>
      <c r="G98" s="48">
        <v>456.76100896133465</v>
      </c>
    </row>
    <row r="99" spans="2:7" ht="15" thickBot="1" x14ac:dyDescent="0.35">
      <c r="B99" s="47" t="s">
        <v>230</v>
      </c>
      <c r="C99" s="48">
        <v>294.85173460581848</v>
      </c>
      <c r="D99" s="48">
        <v>334.12872153113773</v>
      </c>
      <c r="E99" s="48">
        <v>326.55476609900046</v>
      </c>
      <c r="F99" s="48">
        <v>311.10866801298818</v>
      </c>
      <c r="G99" s="48">
        <v>304.58830743099077</v>
      </c>
    </row>
    <row r="100" spans="2:7" ht="15" thickBot="1" x14ac:dyDescent="0.35">
      <c r="B100" s="47" t="s">
        <v>231</v>
      </c>
      <c r="C100" s="48">
        <v>56.69470458986892</v>
      </c>
      <c r="D100" s="48">
        <v>64.246965301131425</v>
      </c>
      <c r="E100" s="48">
        <v>62.790629402765703</v>
      </c>
      <c r="F100" s="48">
        <v>59.82062154704348</v>
      </c>
      <c r="G100" s="48">
        <v>58.566873057111835</v>
      </c>
    </row>
    <row r="101" spans="2:7" ht="15" thickBot="1" x14ac:dyDescent="0.35">
      <c r="B101" s="47" t="s">
        <v>30</v>
      </c>
      <c r="C101" s="48">
        <v>88.68944792898381</v>
      </c>
      <c r="D101" s="48">
        <v>100.50370532644307</v>
      </c>
      <c r="E101" s="48">
        <v>98.225509721411242</v>
      </c>
      <c r="F101" s="48">
        <v>93.579425770992032</v>
      </c>
      <c r="G101" s="48">
        <v>91.618144515216599</v>
      </c>
    </row>
    <row r="102" spans="2:7" ht="15" thickBot="1" x14ac:dyDescent="0.35">
      <c r="B102" s="47" t="s">
        <v>232</v>
      </c>
      <c r="C102" s="48">
        <v>87.114133767607598</v>
      </c>
      <c r="D102" s="48">
        <v>98.718544701716837</v>
      </c>
      <c r="E102" s="48">
        <v>96.480814720079877</v>
      </c>
      <c r="F102" s="48">
        <v>91.917255151229682</v>
      </c>
      <c r="G102" s="48">
        <v>89.990810442628842</v>
      </c>
    </row>
    <row r="103" spans="2:7" ht="15" thickBot="1" x14ac:dyDescent="0.35">
      <c r="B103" s="47" t="s">
        <v>233</v>
      </c>
      <c r="C103" s="48">
        <v>55.923228507914629</v>
      </c>
      <c r="D103" s="48">
        <v>63.372721446674035</v>
      </c>
      <c r="E103" s="48">
        <v>61.936202713262396</v>
      </c>
      <c r="F103" s="48">
        <v>59.006609390792995</v>
      </c>
      <c r="G103" s="48">
        <v>57.769921347331007</v>
      </c>
    </row>
  </sheetData>
  <mergeCells count="2">
    <mergeCell ref="B3:K12"/>
    <mergeCell ref="C14:G14"/>
  </mergeCells>
  <hyperlinks>
    <hyperlink ref="J1" location="'Assumptions Summary'!A1" display="Return to Assumptions Summary" xr:uid="{DE3721CA-2C00-49B7-98CA-3379298EAC54}"/>
  </hyperlink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7EA04-10D8-43B5-A44E-AE22FC4F4E0F}">
  <sheetPr>
    <tabColor rgb="FF002060"/>
  </sheetPr>
  <dimension ref="B1:AR18"/>
  <sheetViews>
    <sheetView workbookViewId="0"/>
  </sheetViews>
  <sheetFormatPr defaultColWidth="8.6640625" defaultRowHeight="14.4" x14ac:dyDescent="0.3"/>
  <cols>
    <col min="1" max="1" width="6.88671875" style="8" customWidth="1"/>
    <col min="2" max="2" width="28.5546875" style="8" customWidth="1"/>
    <col min="3" max="7" width="14.44140625" style="8" customWidth="1"/>
    <col min="8" max="16384" width="8.6640625" style="8"/>
  </cols>
  <sheetData>
    <row r="1" spans="2:44" ht="17.399999999999999" x14ac:dyDescent="0.3">
      <c r="G1" s="27"/>
      <c r="H1" s="27"/>
      <c r="I1" s="27"/>
      <c r="J1" s="27" t="s">
        <v>747</v>
      </c>
      <c r="K1" s="27"/>
    </row>
    <row r="2" spans="2:44" ht="18" thickBot="1" x14ac:dyDescent="0.35">
      <c r="B2" s="45" t="s">
        <v>831</v>
      </c>
      <c r="C2" s="46"/>
      <c r="D2" s="46"/>
      <c r="E2" s="46"/>
      <c r="F2" s="46"/>
      <c r="G2" s="46"/>
    </row>
    <row r="3" spans="2:44" ht="15" customHeight="1" x14ac:dyDescent="0.3">
      <c r="B3" s="141" t="s">
        <v>869</v>
      </c>
      <c r="C3" s="141"/>
      <c r="D3" s="141"/>
      <c r="E3" s="141"/>
      <c r="F3" s="141"/>
      <c r="G3" s="141"/>
      <c r="H3" s="141"/>
      <c r="I3" s="141"/>
      <c r="J3" s="141"/>
      <c r="K3" s="141"/>
    </row>
    <row r="4" spans="2:44" x14ac:dyDescent="0.3">
      <c r="B4" s="141"/>
      <c r="C4" s="141"/>
      <c r="D4" s="141"/>
      <c r="E4" s="141"/>
      <c r="F4" s="141"/>
      <c r="G4" s="141"/>
      <c r="H4" s="141"/>
      <c r="I4" s="141"/>
      <c r="J4" s="141"/>
      <c r="K4" s="141"/>
    </row>
    <row r="5" spans="2:44" x14ac:dyDescent="0.3">
      <c r="B5" s="141"/>
      <c r="C5" s="141"/>
      <c r="D5" s="141"/>
      <c r="E5" s="141"/>
      <c r="F5" s="141"/>
      <c r="G5" s="141"/>
      <c r="H5" s="141"/>
      <c r="I5" s="141"/>
      <c r="J5" s="141"/>
      <c r="K5" s="141"/>
    </row>
    <row r="6" spans="2:44" x14ac:dyDescent="0.3">
      <c r="B6" s="141"/>
      <c r="C6" s="141"/>
      <c r="D6" s="141"/>
      <c r="E6" s="141"/>
      <c r="F6" s="141"/>
      <c r="G6" s="141"/>
      <c r="H6" s="141"/>
      <c r="I6" s="141"/>
      <c r="J6" s="141"/>
      <c r="K6" s="141"/>
    </row>
    <row r="7" spans="2:44" x14ac:dyDescent="0.3">
      <c r="B7" s="141"/>
      <c r="C7" s="141"/>
      <c r="D7" s="141"/>
      <c r="E7" s="141"/>
      <c r="F7" s="141"/>
      <c r="G7" s="141"/>
      <c r="H7" s="141"/>
      <c r="I7" s="141"/>
      <c r="J7" s="141"/>
      <c r="K7" s="141"/>
    </row>
    <row r="8" spans="2:44" x14ac:dyDescent="0.3">
      <c r="B8" s="141"/>
      <c r="C8" s="141"/>
      <c r="D8" s="141"/>
      <c r="E8" s="141"/>
      <c r="F8" s="141"/>
      <c r="G8" s="141"/>
      <c r="H8" s="141"/>
      <c r="I8" s="141"/>
      <c r="J8" s="141"/>
      <c r="K8" s="141"/>
    </row>
    <row r="9" spans="2:44" x14ac:dyDescent="0.3">
      <c r="B9" s="141"/>
      <c r="C9" s="141"/>
      <c r="D9" s="141"/>
      <c r="E9" s="141"/>
      <c r="F9" s="141"/>
      <c r="G9" s="141"/>
      <c r="H9" s="141"/>
      <c r="I9" s="141"/>
      <c r="J9" s="141"/>
      <c r="K9" s="141"/>
    </row>
    <row r="10" spans="2:44" x14ac:dyDescent="0.3">
      <c r="B10" s="141"/>
      <c r="C10" s="141"/>
      <c r="D10" s="141"/>
      <c r="E10" s="141"/>
      <c r="F10" s="141"/>
      <c r="G10" s="141"/>
      <c r="H10" s="141"/>
      <c r="I10" s="141"/>
      <c r="J10" s="141"/>
      <c r="K10" s="141"/>
    </row>
    <row r="11" spans="2:44" x14ac:dyDescent="0.3">
      <c r="B11" s="141"/>
      <c r="C11" s="141"/>
      <c r="D11" s="141"/>
      <c r="E11" s="141"/>
      <c r="F11" s="141"/>
      <c r="G11" s="141"/>
      <c r="H11" s="141"/>
      <c r="I11" s="141"/>
      <c r="J11" s="141"/>
      <c r="K11" s="141"/>
    </row>
    <row r="12" spans="2:44" x14ac:dyDescent="0.3">
      <c r="B12" s="141"/>
      <c r="C12" s="141"/>
      <c r="D12" s="141"/>
      <c r="E12" s="141"/>
      <c r="F12" s="141"/>
      <c r="G12" s="141"/>
      <c r="H12" s="141"/>
      <c r="I12" s="141"/>
      <c r="J12" s="141"/>
      <c r="K12" s="141"/>
    </row>
    <row r="14" spans="2:44" x14ac:dyDescent="0.3">
      <c r="B14" s="74"/>
      <c r="C14" s="147" t="s">
        <v>983</v>
      </c>
      <c r="D14" s="148"/>
      <c r="E14" s="148"/>
      <c r="F14" s="148"/>
      <c r="G14" s="148"/>
    </row>
    <row r="15" spans="2:44" ht="15" thickBot="1" x14ac:dyDescent="0.35">
      <c r="B15" s="75" t="s">
        <v>0</v>
      </c>
      <c r="C15" s="116">
        <v>2021</v>
      </c>
      <c r="D15" s="116">
        <v>2022</v>
      </c>
      <c r="E15" s="116">
        <v>2023</v>
      </c>
      <c r="F15" s="116">
        <v>2024</v>
      </c>
      <c r="G15" s="116">
        <v>2025</v>
      </c>
    </row>
    <row r="16" spans="2:44" s="49" customFormat="1" ht="15" thickBot="1" x14ac:dyDescent="0.35">
      <c r="B16" s="47" t="s">
        <v>34</v>
      </c>
      <c r="C16" s="48">
        <v>21.997905776100964</v>
      </c>
      <c r="D16" s="48">
        <v>24.397677315311977</v>
      </c>
      <c r="E16" s="48">
        <v>55.194745401853325</v>
      </c>
      <c r="F16" s="48">
        <v>25.997525008119322</v>
      </c>
      <c r="G16" s="48">
        <v>56.794593094660669</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2:7" ht="15" thickBot="1" x14ac:dyDescent="0.35">
      <c r="B17" s="47" t="s">
        <v>35</v>
      </c>
      <c r="C17" s="48">
        <v>7.5723303622646672</v>
      </c>
      <c r="D17" s="48">
        <v>8.398402765420812</v>
      </c>
      <c r="E17" s="48">
        <v>18.999665272591347</v>
      </c>
      <c r="F17" s="48">
        <v>8.9491177008582437</v>
      </c>
      <c r="G17" s="48">
        <v>19.550380208028777</v>
      </c>
    </row>
    <row r="18" spans="2:7" ht="15" thickBot="1" x14ac:dyDescent="0.35">
      <c r="B18" s="47" t="s">
        <v>239</v>
      </c>
      <c r="C18" s="48">
        <v>25.429763861634392</v>
      </c>
      <c r="D18" s="48">
        <v>28.203919919267232</v>
      </c>
      <c r="E18" s="48">
        <v>63.805589325555381</v>
      </c>
      <c r="F18" s="48">
        <v>30.053357291022461</v>
      </c>
      <c r="G18" s="48">
        <v>65.655026697310603</v>
      </c>
    </row>
  </sheetData>
  <mergeCells count="2">
    <mergeCell ref="B3:K12"/>
    <mergeCell ref="C14:G14"/>
  </mergeCells>
  <hyperlinks>
    <hyperlink ref="J1" location="'Assumptions Summary'!A1" display="Return to Assumptions Summary" xr:uid="{E0542482-8B27-40AB-A1FD-7CA1A53AB1F8}"/>
  </hyperlinks>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BAF6C-F171-4E69-9B5F-B9496595820B}">
  <sheetPr>
    <tabColor rgb="FF002060"/>
  </sheetPr>
  <dimension ref="B1:AR23"/>
  <sheetViews>
    <sheetView workbookViewId="0"/>
  </sheetViews>
  <sheetFormatPr defaultColWidth="8.6640625" defaultRowHeight="14.4" x14ac:dyDescent="0.3"/>
  <cols>
    <col min="1" max="1" width="6.88671875" style="8" customWidth="1"/>
    <col min="2" max="2" width="28.5546875" style="8" customWidth="1"/>
    <col min="3" max="7" width="14.44140625" style="8" customWidth="1"/>
    <col min="8" max="16384" width="8.6640625" style="8"/>
  </cols>
  <sheetData>
    <row r="1" spans="2:44" ht="17.399999999999999" x14ac:dyDescent="0.3">
      <c r="G1" s="27"/>
      <c r="H1" s="27"/>
      <c r="I1" s="27"/>
      <c r="J1" s="27" t="s">
        <v>747</v>
      </c>
      <c r="K1" s="27"/>
    </row>
    <row r="2" spans="2:44" ht="18" thickBot="1" x14ac:dyDescent="0.35">
      <c r="B2" s="45" t="s">
        <v>832</v>
      </c>
      <c r="C2" s="46"/>
      <c r="D2" s="46"/>
      <c r="E2" s="46"/>
      <c r="F2" s="46"/>
      <c r="G2" s="46"/>
    </row>
    <row r="3" spans="2:44" ht="15" customHeight="1" x14ac:dyDescent="0.3">
      <c r="B3" s="141" t="s">
        <v>869</v>
      </c>
      <c r="C3" s="141"/>
      <c r="D3" s="141"/>
      <c r="E3" s="141"/>
      <c r="F3" s="141"/>
      <c r="G3" s="141"/>
      <c r="H3" s="141"/>
      <c r="I3" s="141"/>
      <c r="J3" s="141"/>
      <c r="K3" s="141"/>
    </row>
    <row r="4" spans="2:44" x14ac:dyDescent="0.3">
      <c r="B4" s="141"/>
      <c r="C4" s="141"/>
      <c r="D4" s="141"/>
      <c r="E4" s="141"/>
      <c r="F4" s="141"/>
      <c r="G4" s="141"/>
      <c r="H4" s="141"/>
      <c r="I4" s="141"/>
      <c r="J4" s="141"/>
      <c r="K4" s="141"/>
    </row>
    <row r="5" spans="2:44" x14ac:dyDescent="0.3">
      <c r="B5" s="141"/>
      <c r="C5" s="141"/>
      <c r="D5" s="141"/>
      <c r="E5" s="141"/>
      <c r="F5" s="141"/>
      <c r="G5" s="141"/>
      <c r="H5" s="141"/>
      <c r="I5" s="141"/>
      <c r="J5" s="141"/>
      <c r="K5" s="141"/>
    </row>
    <row r="6" spans="2:44" x14ac:dyDescent="0.3">
      <c r="B6" s="141"/>
      <c r="C6" s="141"/>
      <c r="D6" s="141"/>
      <c r="E6" s="141"/>
      <c r="F6" s="141"/>
      <c r="G6" s="141"/>
      <c r="H6" s="141"/>
      <c r="I6" s="141"/>
      <c r="J6" s="141"/>
      <c r="K6" s="141"/>
    </row>
    <row r="7" spans="2:44" x14ac:dyDescent="0.3">
      <c r="B7" s="141"/>
      <c r="C7" s="141"/>
      <c r="D7" s="141"/>
      <c r="E7" s="141"/>
      <c r="F7" s="141"/>
      <c r="G7" s="141"/>
      <c r="H7" s="141"/>
      <c r="I7" s="141"/>
      <c r="J7" s="141"/>
      <c r="K7" s="141"/>
    </row>
    <row r="8" spans="2:44" x14ac:dyDescent="0.3">
      <c r="B8" s="141"/>
      <c r="C8" s="141"/>
      <c r="D8" s="141"/>
      <c r="E8" s="141"/>
      <c r="F8" s="141"/>
      <c r="G8" s="141"/>
      <c r="H8" s="141"/>
      <c r="I8" s="141"/>
      <c r="J8" s="141"/>
      <c r="K8" s="141"/>
    </row>
    <row r="9" spans="2:44" x14ac:dyDescent="0.3">
      <c r="B9" s="141"/>
      <c r="C9" s="141"/>
      <c r="D9" s="141"/>
      <c r="E9" s="141"/>
      <c r="F9" s="141"/>
      <c r="G9" s="141"/>
      <c r="H9" s="141"/>
      <c r="I9" s="141"/>
      <c r="J9" s="141"/>
      <c r="K9" s="141"/>
    </row>
    <row r="10" spans="2:44" x14ac:dyDescent="0.3">
      <c r="B10" s="141"/>
      <c r="C10" s="141"/>
      <c r="D10" s="141"/>
      <c r="E10" s="141"/>
      <c r="F10" s="141"/>
      <c r="G10" s="141"/>
      <c r="H10" s="141"/>
      <c r="I10" s="141"/>
      <c r="J10" s="141"/>
      <c r="K10" s="141"/>
    </row>
    <row r="11" spans="2:44" x14ac:dyDescent="0.3">
      <c r="B11" s="141"/>
      <c r="C11" s="141"/>
      <c r="D11" s="141"/>
      <c r="E11" s="141"/>
      <c r="F11" s="141"/>
      <c r="G11" s="141"/>
      <c r="H11" s="141"/>
      <c r="I11" s="141"/>
      <c r="J11" s="141"/>
      <c r="K11" s="141"/>
    </row>
    <row r="12" spans="2:44" x14ac:dyDescent="0.3">
      <c r="B12" s="141"/>
      <c r="C12" s="141"/>
      <c r="D12" s="141"/>
      <c r="E12" s="141"/>
      <c r="F12" s="141"/>
      <c r="G12" s="141"/>
      <c r="H12" s="141"/>
      <c r="I12" s="141"/>
      <c r="J12" s="141"/>
      <c r="K12" s="141"/>
    </row>
    <row r="14" spans="2:44" x14ac:dyDescent="0.3">
      <c r="B14" s="74"/>
      <c r="C14" s="147" t="s">
        <v>983</v>
      </c>
      <c r="D14" s="148"/>
      <c r="E14" s="148"/>
      <c r="F14" s="148"/>
      <c r="G14" s="148"/>
    </row>
    <row r="15" spans="2:44" ht="15" thickBot="1" x14ac:dyDescent="0.35">
      <c r="B15" s="75" t="s">
        <v>0</v>
      </c>
      <c r="C15" s="116">
        <v>2021</v>
      </c>
      <c r="D15" s="116">
        <v>2022</v>
      </c>
      <c r="E15" s="116">
        <v>2023</v>
      </c>
      <c r="F15" s="116">
        <v>2024</v>
      </c>
      <c r="G15" s="116">
        <v>2025</v>
      </c>
    </row>
    <row r="16" spans="2:44" s="49" customFormat="1" ht="15" thickBot="1" x14ac:dyDescent="0.35">
      <c r="B16" s="47" t="s">
        <v>234</v>
      </c>
      <c r="C16" s="48">
        <v>113.08286838107171</v>
      </c>
      <c r="D16" s="48">
        <v>115.76732816459847</v>
      </c>
      <c r="E16" s="48">
        <v>94.627207369324097</v>
      </c>
      <c r="F16" s="48">
        <v>107.37839134107699</v>
      </c>
      <c r="G16" s="48">
        <v>83.889368235216239</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2:7" ht="15" thickBot="1" x14ac:dyDescent="0.35">
      <c r="B17" s="47" t="s">
        <v>235</v>
      </c>
      <c r="C17" s="48">
        <v>30.035325294264624</v>
      </c>
      <c r="D17" s="48">
        <v>30.748330049024574</v>
      </c>
      <c r="E17" s="48">
        <v>25.133417605289683</v>
      </c>
      <c r="F17" s="48">
        <v>28.520190190399642</v>
      </c>
      <c r="G17" s="48">
        <v>22.281398586249679</v>
      </c>
    </row>
    <row r="18" spans="2:7" ht="15" thickBot="1" x14ac:dyDescent="0.35">
      <c r="B18" s="47" t="s">
        <v>31</v>
      </c>
      <c r="C18" s="48">
        <v>15.347424884515824</v>
      </c>
      <c r="D18" s="48">
        <v>15.71175544557256</v>
      </c>
      <c r="E18" s="48">
        <v>12.842652277250631</v>
      </c>
      <c r="F18" s="48">
        <v>14.57322244227022</v>
      </c>
      <c r="G18" s="48">
        <v>11.385330033023589</v>
      </c>
    </row>
    <row r="19" spans="2:7" ht="15" thickBot="1" x14ac:dyDescent="0.35">
      <c r="B19" s="47" t="s">
        <v>32</v>
      </c>
      <c r="C19" s="48">
        <v>29.621912678006044</v>
      </c>
      <c r="D19" s="48">
        <v>30.325103483418609</v>
      </c>
      <c r="E19" s="48">
        <v>24.787475890794376</v>
      </c>
      <c r="F19" s="48">
        <v>28.127632216504253</v>
      </c>
      <c r="G19" s="48">
        <v>21.974712669143909</v>
      </c>
    </row>
    <row r="20" spans="2:7" ht="15" thickBot="1" x14ac:dyDescent="0.35">
      <c r="B20" s="47" t="s">
        <v>33</v>
      </c>
      <c r="C20" s="48">
        <v>370.21140157720674</v>
      </c>
      <c r="D20" s="48">
        <v>123.06508470070114</v>
      </c>
      <c r="E20" s="48">
        <v>100.59233010318192</v>
      </c>
      <c r="F20" s="48">
        <v>114.14732493978092</v>
      </c>
      <c r="G20" s="48">
        <v>89.177597609203673</v>
      </c>
    </row>
    <row r="21" spans="2:7" ht="15" thickBot="1" x14ac:dyDescent="0.35">
      <c r="B21" s="47" t="s">
        <v>236</v>
      </c>
      <c r="C21" s="48">
        <v>4.6553855483031343</v>
      </c>
      <c r="D21" s="48">
        <v>4.7658991518236773</v>
      </c>
      <c r="E21" s="48">
        <v>3.8956045240993591</v>
      </c>
      <c r="F21" s="48">
        <v>4.4205441408219679</v>
      </c>
      <c r="G21" s="48">
        <v>3.4535501100171557</v>
      </c>
    </row>
    <row r="22" spans="2:7" ht="15" thickBot="1" x14ac:dyDescent="0.35">
      <c r="B22" s="47" t="s">
        <v>237</v>
      </c>
      <c r="C22" s="48">
        <v>22.723867385316904</v>
      </c>
      <c r="D22" s="48">
        <v>23.263306373692348</v>
      </c>
      <c r="E22" s="48">
        <v>19.015224340235509</v>
      </c>
      <c r="F22" s="48">
        <v>21.577559535019017</v>
      </c>
      <c r="G22" s="48">
        <v>16.857468386733576</v>
      </c>
    </row>
    <row r="23" spans="2:7" ht="15" thickBot="1" x14ac:dyDescent="0.35">
      <c r="B23" s="47" t="s">
        <v>238</v>
      </c>
      <c r="C23" s="48">
        <v>1.3218142513150568</v>
      </c>
      <c r="D23" s="48">
        <v>1.3531926311682314</v>
      </c>
      <c r="E23" s="48">
        <v>1.1060878898244688</v>
      </c>
      <c r="F23" s="48">
        <v>1.255135194127057</v>
      </c>
      <c r="G23" s="48">
        <v>0.98057437041176143</v>
      </c>
    </row>
  </sheetData>
  <mergeCells count="2">
    <mergeCell ref="B3:K12"/>
    <mergeCell ref="C14:G14"/>
  </mergeCells>
  <hyperlinks>
    <hyperlink ref="J1" location="'Assumptions Summary'!A1" display="Return to Assumptions Summary" xr:uid="{0110D7F4-7065-4AF7-90DA-414373836A5C}"/>
  </hyperlink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40025-EEF8-4E54-9433-9A9AFA210690}">
  <sheetPr>
    <tabColor rgb="FF81A541"/>
  </sheetPr>
  <dimension ref="B1:AM41"/>
  <sheetViews>
    <sheetView zoomScaleNormal="100" workbookViewId="0"/>
  </sheetViews>
  <sheetFormatPr defaultColWidth="8.6640625" defaultRowHeight="14.4" x14ac:dyDescent="0.3"/>
  <cols>
    <col min="1" max="1" width="6.88671875" style="8" customWidth="1"/>
    <col min="2" max="2" width="28.5546875" style="8" customWidth="1"/>
    <col min="3" max="3" width="31.33203125" style="8" customWidth="1"/>
    <col min="4" max="4" width="36" style="8" customWidth="1"/>
    <col min="5" max="5" width="33.88671875" style="8" customWidth="1"/>
    <col min="6" max="6" width="22.33203125" style="8" customWidth="1"/>
    <col min="7" max="7" width="14.44140625" style="8" customWidth="1"/>
    <col min="8" max="16384" width="8.6640625" style="8"/>
  </cols>
  <sheetData>
    <row r="1" spans="2:39" ht="17.399999999999999" x14ac:dyDescent="0.3">
      <c r="E1" s="27" t="s">
        <v>747</v>
      </c>
      <c r="F1" s="27"/>
      <c r="G1" s="27"/>
    </row>
    <row r="2" spans="2:39" ht="18" thickBot="1" x14ac:dyDescent="0.35">
      <c r="B2" s="45" t="s">
        <v>845</v>
      </c>
      <c r="C2" s="46"/>
      <c r="D2" s="46"/>
      <c r="E2" s="46"/>
      <c r="F2" s="46"/>
      <c r="G2" s="46"/>
    </row>
    <row r="3" spans="2:39" ht="15" customHeight="1" x14ac:dyDescent="0.3">
      <c r="B3" s="141" t="s">
        <v>870</v>
      </c>
      <c r="C3" s="141"/>
      <c r="D3" s="141"/>
      <c r="E3" s="141"/>
      <c r="F3" s="141"/>
      <c r="G3" s="141"/>
      <c r="H3" s="141"/>
      <c r="I3" s="141"/>
    </row>
    <row r="4" spans="2:39" x14ac:dyDescent="0.3">
      <c r="B4" s="141"/>
      <c r="C4" s="141"/>
      <c r="D4" s="141"/>
      <c r="E4" s="141"/>
      <c r="F4" s="141"/>
      <c r="G4" s="141"/>
      <c r="H4" s="141"/>
      <c r="I4" s="141"/>
    </row>
    <row r="5" spans="2:39" x14ac:dyDescent="0.3">
      <c r="B5" s="141"/>
      <c r="C5" s="141"/>
      <c r="D5" s="141"/>
      <c r="E5" s="141"/>
      <c r="F5" s="141"/>
      <c r="G5" s="141"/>
      <c r="H5" s="141"/>
      <c r="I5" s="141"/>
    </row>
    <row r="6" spans="2:39" x14ac:dyDescent="0.3">
      <c r="B6" s="141"/>
      <c r="C6" s="141"/>
      <c r="D6" s="141"/>
      <c r="E6" s="141"/>
      <c r="F6" s="141"/>
      <c r="G6" s="141"/>
      <c r="H6" s="141"/>
      <c r="I6" s="141"/>
    </row>
    <row r="7" spans="2:39" x14ac:dyDescent="0.3">
      <c r="B7" s="141"/>
      <c r="C7" s="141"/>
      <c r="D7" s="141"/>
      <c r="E7" s="141"/>
      <c r="F7" s="141"/>
      <c r="G7" s="141"/>
      <c r="H7" s="141"/>
      <c r="I7" s="141"/>
    </row>
    <row r="8" spans="2:39" x14ac:dyDescent="0.3">
      <c r="B8" s="141"/>
      <c r="C8" s="141"/>
      <c r="D8" s="141"/>
      <c r="E8" s="141"/>
      <c r="F8" s="141"/>
      <c r="G8" s="141"/>
      <c r="H8" s="141"/>
      <c r="I8" s="141"/>
    </row>
    <row r="9" spans="2:39" x14ac:dyDescent="0.3">
      <c r="B9" s="141"/>
      <c r="C9" s="141"/>
      <c r="D9" s="141"/>
      <c r="E9" s="141"/>
      <c r="F9" s="141"/>
      <c r="G9" s="141"/>
      <c r="H9" s="141"/>
      <c r="I9" s="141"/>
    </row>
    <row r="10" spans="2:39" x14ac:dyDescent="0.3">
      <c r="B10" s="141"/>
      <c r="C10" s="141"/>
      <c r="D10" s="141"/>
      <c r="E10" s="141"/>
      <c r="F10" s="141"/>
      <c r="G10" s="141"/>
      <c r="H10" s="141"/>
      <c r="I10" s="141"/>
    </row>
    <row r="11" spans="2:39" x14ac:dyDescent="0.3">
      <c r="B11" s="141"/>
      <c r="C11" s="141"/>
      <c r="D11" s="141"/>
      <c r="E11" s="141"/>
      <c r="F11" s="141"/>
      <c r="G11" s="141"/>
      <c r="H11" s="141"/>
      <c r="I11" s="141"/>
    </row>
    <row r="12" spans="2:39" x14ac:dyDescent="0.3">
      <c r="B12" s="141"/>
      <c r="C12" s="141"/>
      <c r="D12" s="141"/>
      <c r="E12" s="141"/>
      <c r="F12" s="141"/>
      <c r="G12" s="141"/>
      <c r="H12" s="141"/>
      <c r="I12" s="141"/>
    </row>
    <row r="14" spans="2:39" s="49" customFormat="1" ht="43.2" x14ac:dyDescent="0.3">
      <c r="B14" s="70" t="s">
        <v>628</v>
      </c>
      <c r="C14" s="72" t="s">
        <v>635</v>
      </c>
      <c r="D14" s="72" t="s">
        <v>846</v>
      </c>
      <c r="E14" s="72" t="s">
        <v>710</v>
      </c>
    </row>
    <row r="15" spans="2:39" s="49" customFormat="1" x14ac:dyDescent="0.3">
      <c r="B15" t="s">
        <v>629</v>
      </c>
      <c r="C15" s="2">
        <f>SUM(D15:E15)</f>
        <v>384</v>
      </c>
      <c r="D15" s="2">
        <f>C26</f>
        <v>303</v>
      </c>
      <c r="E15" s="93">
        <f>SUM(D26:F26)</f>
        <v>81</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row>
    <row r="16" spans="2:39" x14ac:dyDescent="0.3">
      <c r="B16" t="s">
        <v>630</v>
      </c>
      <c r="C16" s="2">
        <f t="shared" ref="C16:C20" si="0">SUM(D16:E16)</f>
        <v>137</v>
      </c>
      <c r="D16" s="2">
        <f t="shared" ref="D16:D19" si="1">C27</f>
        <v>76</v>
      </c>
      <c r="E16" s="93">
        <f t="shared" ref="E16:E19" si="2">SUM(D27:F27)</f>
        <v>61</v>
      </c>
    </row>
    <row r="17" spans="2:39" x14ac:dyDescent="0.3">
      <c r="B17" t="s">
        <v>631</v>
      </c>
      <c r="C17" s="2">
        <f t="shared" si="0"/>
        <v>88</v>
      </c>
      <c r="D17" s="2">
        <f t="shared" si="1"/>
        <v>52</v>
      </c>
      <c r="E17" s="93">
        <f t="shared" si="2"/>
        <v>36</v>
      </c>
    </row>
    <row r="18" spans="2:39" x14ac:dyDescent="0.3">
      <c r="B18" t="s">
        <v>632</v>
      </c>
      <c r="C18" s="2">
        <f t="shared" si="0"/>
        <v>3</v>
      </c>
      <c r="D18" s="2">
        <f t="shared" si="1"/>
        <v>1</v>
      </c>
      <c r="E18" s="93">
        <f t="shared" si="2"/>
        <v>2</v>
      </c>
    </row>
    <row r="19" spans="2:39" x14ac:dyDescent="0.3">
      <c r="B19" t="s">
        <v>633</v>
      </c>
      <c r="C19" s="2">
        <f t="shared" si="0"/>
        <v>8</v>
      </c>
      <c r="D19" s="2">
        <f t="shared" si="1"/>
        <v>3</v>
      </c>
      <c r="E19" s="93">
        <f t="shared" si="2"/>
        <v>5</v>
      </c>
    </row>
    <row r="20" spans="2:39" x14ac:dyDescent="0.3">
      <c r="B20" t="s">
        <v>669</v>
      </c>
      <c r="C20" s="2">
        <f t="shared" si="0"/>
        <v>620</v>
      </c>
      <c r="D20" s="2">
        <f>SUM(D15:D19)</f>
        <v>435</v>
      </c>
      <c r="E20" s="93">
        <f>SUM(E15:E19)</f>
        <v>185</v>
      </c>
    </row>
    <row r="24" spans="2:39" s="49" customFormat="1" x14ac:dyDescent="0.3">
      <c r="B24" s="149" t="s">
        <v>628</v>
      </c>
      <c r="C24" s="142" t="s">
        <v>698</v>
      </c>
      <c r="D24" s="143"/>
      <c r="E24" s="142" t="s">
        <v>699</v>
      </c>
      <c r="F24" s="143"/>
      <c r="G24" s="88"/>
    </row>
    <row r="25" spans="2:39" s="49" customFormat="1" ht="43.2" x14ac:dyDescent="0.3">
      <c r="B25" s="149"/>
      <c r="C25" s="89" t="s">
        <v>706</v>
      </c>
      <c r="D25" s="90" t="s">
        <v>704</v>
      </c>
      <c r="E25" s="89" t="s">
        <v>705</v>
      </c>
      <c r="F25" s="91" t="s">
        <v>709</v>
      </c>
      <c r="G25" s="61" t="s">
        <v>634</v>
      </c>
    </row>
    <row r="26" spans="2:39" s="49" customFormat="1" x14ac:dyDescent="0.3">
      <c r="B26" t="s">
        <v>629</v>
      </c>
      <c r="C26" s="2">
        <f>'Oahu HC Results'!N16</f>
        <v>303</v>
      </c>
      <c r="D26" s="93">
        <f>'Oahu HC Results'!N17</f>
        <v>49</v>
      </c>
      <c r="E26" s="93">
        <f>'Oahu HC Results'!N18</f>
        <v>15</v>
      </c>
      <c r="F26" s="93">
        <f>'Oahu HC Results'!N19</f>
        <v>17</v>
      </c>
      <c r="G26" s="2">
        <f>SUM(C26:F26)</f>
        <v>384</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row>
    <row r="27" spans="2:39" x14ac:dyDescent="0.3">
      <c r="B27" t="s">
        <v>630</v>
      </c>
      <c r="C27" s="2">
        <f>'Hawaii Island HC Results'!N16</f>
        <v>76</v>
      </c>
      <c r="D27" s="93">
        <f>'Hawaii Island HC Results'!N17</f>
        <v>27</v>
      </c>
      <c r="E27" s="93">
        <f>'Hawaii Island HC Results'!N18</f>
        <v>32</v>
      </c>
      <c r="F27" s="93">
        <f>'Hawaii Island HC Results'!N19</f>
        <v>2</v>
      </c>
      <c r="G27" s="2">
        <f t="shared" ref="G27:G30" si="3">SUM(C27:F27)</f>
        <v>137</v>
      </c>
    </row>
    <row r="28" spans="2:39" x14ac:dyDescent="0.3">
      <c r="B28" t="s">
        <v>928</v>
      </c>
      <c r="C28" s="2">
        <f>'Maui Island HC Results'!N16</f>
        <v>52</v>
      </c>
      <c r="D28" s="93">
        <f>'Maui Island HC Results'!N17</f>
        <v>16</v>
      </c>
      <c r="E28" s="93">
        <f>'Maui Island HC Results'!N18</f>
        <v>13</v>
      </c>
      <c r="F28" s="93">
        <f>'Maui Island HC Results'!N19</f>
        <v>7</v>
      </c>
      <c r="G28" s="2">
        <f t="shared" si="3"/>
        <v>88</v>
      </c>
    </row>
    <row r="29" spans="2:39" x14ac:dyDescent="0.3">
      <c r="B29" t="s">
        <v>632</v>
      </c>
      <c r="C29" s="2">
        <f>'Lanai HC Results'!N16</f>
        <v>1</v>
      </c>
      <c r="D29" s="93">
        <f>'Lanai HC Results'!N17</f>
        <v>0</v>
      </c>
      <c r="E29" s="93">
        <f>'Lanai HC Results'!N18</f>
        <v>0</v>
      </c>
      <c r="F29" s="93">
        <f>'Lanai HC Results'!N19</f>
        <v>2</v>
      </c>
      <c r="G29" s="2">
        <f t="shared" si="3"/>
        <v>3</v>
      </c>
    </row>
    <row r="30" spans="2:39" x14ac:dyDescent="0.3">
      <c r="B30" t="s">
        <v>633</v>
      </c>
      <c r="C30" s="2">
        <f>'Molokai HC Results'!N16</f>
        <v>3</v>
      </c>
      <c r="D30" s="93">
        <f>'Molokai HC Results'!N17</f>
        <v>0</v>
      </c>
      <c r="E30" s="93">
        <f>'Molokai HC Results'!N18</f>
        <v>0</v>
      </c>
      <c r="F30" s="93">
        <f>'Molokai HC Results'!N19</f>
        <v>5</v>
      </c>
      <c r="G30" s="2">
        <f t="shared" si="3"/>
        <v>8</v>
      </c>
    </row>
    <row r="31" spans="2:39" x14ac:dyDescent="0.3">
      <c r="B31" t="s">
        <v>669</v>
      </c>
      <c r="C31" s="2">
        <f>SUM(C26:C30)</f>
        <v>435</v>
      </c>
      <c r="D31" s="2">
        <f>SUM(D26:D30)</f>
        <v>92</v>
      </c>
      <c r="E31" s="2">
        <f>SUM(E26:E30)</f>
        <v>60</v>
      </c>
      <c r="F31" s="2">
        <f>SUM(F26:F30)</f>
        <v>33</v>
      </c>
      <c r="G31" s="2">
        <f>SUM(G26:G30)</f>
        <v>620</v>
      </c>
    </row>
    <row r="33" spans="2:9" x14ac:dyDescent="0.3">
      <c r="I33" s="95"/>
    </row>
    <row r="34" spans="2:9" x14ac:dyDescent="0.3">
      <c r="B34" s="8" t="s">
        <v>720</v>
      </c>
      <c r="I34" s="8" t="s">
        <v>731</v>
      </c>
    </row>
    <row r="35" spans="2:9" ht="43.2" x14ac:dyDescent="0.3">
      <c r="B35" s="92" t="s">
        <v>628</v>
      </c>
      <c r="C35" s="89" t="s">
        <v>706</v>
      </c>
      <c r="D35" s="90" t="s">
        <v>704</v>
      </c>
      <c r="E35" s="89" t="s">
        <v>705</v>
      </c>
      <c r="F35" s="91" t="s">
        <v>709</v>
      </c>
      <c r="G35" s="61" t="s">
        <v>634</v>
      </c>
    </row>
    <row r="36" spans="2:9" x14ac:dyDescent="0.3">
      <c r="B36" t="s">
        <v>629</v>
      </c>
      <c r="C36" s="94">
        <f>C26/$G$26</f>
        <v>0.7890625</v>
      </c>
      <c r="D36" s="94">
        <f t="shared" ref="D36:F36" si="4">D26/$G$26</f>
        <v>0.12760416666666666</v>
      </c>
      <c r="E36" s="94">
        <f t="shared" si="4"/>
        <v>3.90625E-2</v>
      </c>
      <c r="F36" s="94">
        <f t="shared" si="4"/>
        <v>4.4270833333333336E-2</v>
      </c>
      <c r="G36" s="94">
        <f>SUM(C36:F36)</f>
        <v>1</v>
      </c>
    </row>
    <row r="37" spans="2:9" x14ac:dyDescent="0.3">
      <c r="B37" t="s">
        <v>630</v>
      </c>
      <c r="C37" s="94">
        <f>C27/$G$27</f>
        <v>0.55474452554744524</v>
      </c>
      <c r="D37" s="94">
        <f t="shared" ref="D37:F37" si="5">D27/$G$27</f>
        <v>0.19708029197080293</v>
      </c>
      <c r="E37" s="94">
        <f t="shared" si="5"/>
        <v>0.23357664233576642</v>
      </c>
      <c r="F37" s="94">
        <f t="shared" si="5"/>
        <v>1.4598540145985401E-2</v>
      </c>
      <c r="G37" s="94">
        <f t="shared" ref="G37:G41" si="6">SUM(C37:F37)</f>
        <v>1</v>
      </c>
    </row>
    <row r="38" spans="2:9" x14ac:dyDescent="0.3">
      <c r="B38" t="s">
        <v>928</v>
      </c>
      <c r="C38" s="94">
        <f>C28/$C$17</f>
        <v>0.59090909090909094</v>
      </c>
      <c r="D38" s="94">
        <f t="shared" ref="D38:F38" si="7">D28/$C$17</f>
        <v>0.18181818181818182</v>
      </c>
      <c r="E38" s="94">
        <f t="shared" si="7"/>
        <v>0.14772727272727273</v>
      </c>
      <c r="F38" s="94">
        <f t="shared" si="7"/>
        <v>7.9545454545454544E-2</v>
      </c>
      <c r="G38" s="94">
        <f t="shared" si="6"/>
        <v>1</v>
      </c>
    </row>
    <row r="39" spans="2:9" x14ac:dyDescent="0.3">
      <c r="B39" t="s">
        <v>632</v>
      </c>
      <c r="C39" s="94">
        <f>C29/$G$29</f>
        <v>0.33333333333333331</v>
      </c>
      <c r="D39" s="94">
        <f t="shared" ref="D39:F39" si="8">D29/$G$29</f>
        <v>0</v>
      </c>
      <c r="E39" s="94">
        <f t="shared" si="8"/>
        <v>0</v>
      </c>
      <c r="F39" s="94">
        <f t="shared" si="8"/>
        <v>0.66666666666666663</v>
      </c>
      <c r="G39" s="94">
        <f t="shared" si="6"/>
        <v>1</v>
      </c>
    </row>
    <row r="40" spans="2:9" x14ac:dyDescent="0.3">
      <c r="B40" t="s">
        <v>633</v>
      </c>
      <c r="C40" s="94">
        <f>C30/$G$30</f>
        <v>0.375</v>
      </c>
      <c r="D40" s="94">
        <f t="shared" ref="D40:F40" si="9">D30/$G$30</f>
        <v>0</v>
      </c>
      <c r="E40" s="94">
        <f t="shared" si="9"/>
        <v>0</v>
      </c>
      <c r="F40" s="94">
        <f t="shared" si="9"/>
        <v>0.625</v>
      </c>
      <c r="G40" s="94">
        <f t="shared" si="6"/>
        <v>1</v>
      </c>
    </row>
    <row r="41" spans="2:9" x14ac:dyDescent="0.3">
      <c r="B41" t="s">
        <v>669</v>
      </c>
      <c r="C41" s="94">
        <f>C31/$G$31</f>
        <v>0.70161290322580649</v>
      </c>
      <c r="D41" s="94">
        <f t="shared" ref="D41:F41" si="10">D31/$G$31</f>
        <v>0.14838709677419354</v>
      </c>
      <c r="E41" s="94">
        <f t="shared" si="10"/>
        <v>9.6774193548387094E-2</v>
      </c>
      <c r="F41" s="94">
        <f t="shared" si="10"/>
        <v>5.32258064516129E-2</v>
      </c>
      <c r="G41" s="94">
        <f t="shared" si="6"/>
        <v>1</v>
      </c>
    </row>
  </sheetData>
  <mergeCells count="4">
    <mergeCell ref="B24:B25"/>
    <mergeCell ref="C24:D24"/>
    <mergeCell ref="E24:F24"/>
    <mergeCell ref="B3:I12"/>
  </mergeCells>
  <hyperlinks>
    <hyperlink ref="E1" location="'Assumptions Summary'!A1" display="Return to Assumptions Summary" xr:uid="{322DB138-A886-4FC0-8BC9-D1777E1B5FAA}"/>
  </hyperlinks>
  <pageMargins left="0.7" right="0.7" top="0.75" bottom="0.75" header="0.3" footer="0.3"/>
  <pageSetup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5A737-4686-491D-AB69-E4B62C20F2D2}">
  <sheetPr>
    <tabColor rgb="FF81A541"/>
  </sheetPr>
  <dimension ref="B1:AU398"/>
  <sheetViews>
    <sheetView workbookViewId="0"/>
  </sheetViews>
  <sheetFormatPr defaultColWidth="8.6640625" defaultRowHeight="14.4" x14ac:dyDescent="0.3"/>
  <cols>
    <col min="1" max="1" width="6.88671875" style="8" customWidth="1"/>
    <col min="2" max="2" width="28.5546875" style="8" customWidth="1"/>
    <col min="3" max="6" width="14.44140625" style="8" customWidth="1"/>
    <col min="7" max="7" width="16.33203125" style="8" customWidth="1"/>
    <col min="8" max="9" width="14.44140625" style="8" customWidth="1"/>
    <col min="10" max="10" width="1.6640625" style="8" customWidth="1"/>
    <col min="11" max="11" width="8.6640625" style="8"/>
    <col min="12" max="12" width="1.6640625" style="8" customWidth="1"/>
    <col min="13" max="13" width="32.33203125" style="8" customWidth="1"/>
    <col min="14" max="16384" width="8.6640625" style="8"/>
  </cols>
  <sheetData>
    <row r="1" spans="2:47" ht="17.399999999999999" x14ac:dyDescent="0.3">
      <c r="G1" s="27"/>
      <c r="I1" s="27"/>
      <c r="J1" s="27"/>
      <c r="K1" s="27"/>
      <c r="L1" s="27"/>
      <c r="M1" s="27" t="s">
        <v>747</v>
      </c>
      <c r="N1" s="27"/>
    </row>
    <row r="2" spans="2:47" ht="18" thickBot="1" x14ac:dyDescent="0.35">
      <c r="B2" s="45" t="s">
        <v>850</v>
      </c>
      <c r="C2" s="46"/>
      <c r="D2" s="46"/>
      <c r="E2" s="46"/>
      <c r="F2" s="46"/>
      <c r="G2" s="46"/>
      <c r="H2" s="46"/>
      <c r="I2" s="46"/>
    </row>
    <row r="3" spans="2:47" ht="15" customHeight="1" x14ac:dyDescent="0.3">
      <c r="B3" s="141" t="s">
        <v>976</v>
      </c>
      <c r="C3" s="141"/>
      <c r="D3" s="141"/>
      <c r="E3" s="141"/>
      <c r="F3" s="141"/>
      <c r="G3" s="141"/>
      <c r="H3" s="141"/>
      <c r="I3" s="141"/>
      <c r="J3" s="141"/>
      <c r="K3" s="141"/>
      <c r="L3" s="141"/>
      <c r="M3" s="141"/>
      <c r="N3" s="141"/>
    </row>
    <row r="4" spans="2:47" x14ac:dyDescent="0.3">
      <c r="B4" s="141"/>
      <c r="C4" s="141"/>
      <c r="D4" s="141"/>
      <c r="E4" s="141"/>
      <c r="F4" s="141"/>
      <c r="G4" s="141"/>
      <c r="H4" s="141"/>
      <c r="I4" s="141"/>
      <c r="J4" s="141"/>
      <c r="K4" s="141"/>
      <c r="L4" s="141"/>
      <c r="M4" s="141"/>
      <c r="N4" s="141"/>
    </row>
    <row r="5" spans="2:47" x14ac:dyDescent="0.3">
      <c r="B5" s="141"/>
      <c r="C5" s="141"/>
      <c r="D5" s="141"/>
      <c r="E5" s="141"/>
      <c r="F5" s="141"/>
      <c r="G5" s="141"/>
      <c r="H5" s="141"/>
      <c r="I5" s="141"/>
      <c r="J5" s="141"/>
      <c r="K5" s="141"/>
      <c r="L5" s="141"/>
      <c r="M5" s="141"/>
      <c r="N5" s="141"/>
    </row>
    <row r="6" spans="2:47" x14ac:dyDescent="0.3">
      <c r="B6" s="141"/>
      <c r="C6" s="141"/>
      <c r="D6" s="141"/>
      <c r="E6" s="141"/>
      <c r="F6" s="141"/>
      <c r="G6" s="141"/>
      <c r="H6" s="141"/>
      <c r="I6" s="141"/>
      <c r="J6" s="141"/>
      <c r="K6" s="141"/>
      <c r="L6" s="141"/>
      <c r="M6" s="141"/>
      <c r="N6" s="141"/>
    </row>
    <row r="7" spans="2:47" x14ac:dyDescent="0.3">
      <c r="B7" s="141"/>
      <c r="C7" s="141"/>
      <c r="D7" s="141"/>
      <c r="E7" s="141"/>
      <c r="F7" s="141"/>
      <c r="G7" s="141"/>
      <c r="H7" s="141"/>
      <c r="I7" s="141"/>
      <c r="J7" s="141"/>
      <c r="K7" s="141"/>
      <c r="L7" s="141"/>
      <c r="M7" s="141"/>
      <c r="N7" s="141"/>
    </row>
    <row r="8" spans="2:47" x14ac:dyDescent="0.3">
      <c r="B8" s="141"/>
      <c r="C8" s="141"/>
      <c r="D8" s="141"/>
      <c r="E8" s="141"/>
      <c r="F8" s="141"/>
      <c r="G8" s="141"/>
      <c r="H8" s="141"/>
      <c r="I8" s="141"/>
      <c r="J8" s="141"/>
      <c r="K8" s="141"/>
      <c r="L8" s="141"/>
      <c r="M8" s="141"/>
      <c r="N8" s="141"/>
    </row>
    <row r="9" spans="2:47" x14ac:dyDescent="0.3">
      <c r="B9" s="141"/>
      <c r="C9" s="141"/>
      <c r="D9" s="141"/>
      <c r="E9" s="141"/>
      <c r="F9" s="141"/>
      <c r="G9" s="141"/>
      <c r="H9" s="141"/>
      <c r="I9" s="141"/>
      <c r="J9" s="141"/>
      <c r="K9" s="141"/>
      <c r="L9" s="141"/>
      <c r="M9" s="141"/>
      <c r="N9" s="141"/>
    </row>
    <row r="10" spans="2:47" x14ac:dyDescent="0.3">
      <c r="B10" s="141"/>
      <c r="C10" s="141"/>
      <c r="D10" s="141"/>
      <c r="E10" s="141"/>
      <c r="F10" s="141"/>
      <c r="G10" s="141"/>
      <c r="H10" s="141"/>
      <c r="I10" s="141"/>
      <c r="J10" s="141"/>
      <c r="K10" s="141"/>
      <c r="L10" s="141"/>
      <c r="M10" s="141"/>
      <c r="N10" s="141"/>
    </row>
    <row r="11" spans="2:47" x14ac:dyDescent="0.3">
      <c r="B11" s="141"/>
      <c r="C11" s="141"/>
      <c r="D11" s="141"/>
      <c r="E11" s="141"/>
      <c r="F11" s="141"/>
      <c r="G11" s="141"/>
      <c r="H11" s="141"/>
      <c r="I11" s="141"/>
      <c r="J11" s="141"/>
      <c r="K11" s="141"/>
      <c r="L11" s="141"/>
      <c r="M11" s="141"/>
      <c r="N11" s="141"/>
    </row>
    <row r="12" spans="2:47" ht="34.950000000000003" customHeight="1" x14ac:dyDescent="0.3">
      <c r="B12" s="141"/>
      <c r="C12" s="141"/>
      <c r="D12" s="141"/>
      <c r="E12" s="141"/>
      <c r="F12" s="141"/>
      <c r="G12" s="141"/>
      <c r="H12" s="141"/>
      <c r="I12" s="141"/>
      <c r="J12" s="141"/>
      <c r="K12" s="141"/>
      <c r="L12" s="141"/>
      <c r="M12" s="141"/>
      <c r="N12" s="141"/>
    </row>
    <row r="14" spans="2:47" s="49" customFormat="1" ht="43.8" thickBot="1" x14ac:dyDescent="0.35">
      <c r="B14" s="70" t="s">
        <v>3</v>
      </c>
      <c r="C14" s="71" t="s">
        <v>657</v>
      </c>
      <c r="D14" s="71" t="s">
        <v>707</v>
      </c>
      <c r="E14" s="71" t="s">
        <v>706</v>
      </c>
      <c r="F14" s="71" t="s">
        <v>708</v>
      </c>
      <c r="G14" s="72" t="s">
        <v>704</v>
      </c>
      <c r="H14" s="72" t="s">
        <v>705</v>
      </c>
      <c r="I14" s="72" t="s">
        <v>4</v>
      </c>
      <c r="K14" s="72" t="s">
        <v>702</v>
      </c>
      <c r="M14" s="72" t="s">
        <v>701</v>
      </c>
      <c r="N14" s="72" t="s">
        <v>634</v>
      </c>
    </row>
    <row r="15" spans="2:47" s="49" customFormat="1" ht="15" thickBot="1" x14ac:dyDescent="0.35">
      <c r="B15" t="s">
        <v>1</v>
      </c>
      <c r="C15" s="2">
        <v>1990.0139999999999</v>
      </c>
      <c r="D15" s="2">
        <v>6044</v>
      </c>
      <c r="E15" s="1" t="s">
        <v>5</v>
      </c>
      <c r="F15" s="2" t="s">
        <v>866</v>
      </c>
      <c r="G15" s="1"/>
      <c r="H15" s="1"/>
      <c r="I15" s="1"/>
      <c r="J15" s="8"/>
      <c r="K15" s="5">
        <f>IF((C15&gt;D15),ABS(D15-C15),0)</f>
        <v>0</v>
      </c>
      <c r="L15" s="8"/>
      <c r="M15" s="48" t="s">
        <v>635</v>
      </c>
      <c r="N15" s="73">
        <f>COUNTA(B15:B449)</f>
        <v>384</v>
      </c>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2:47" ht="15" thickBot="1" x14ac:dyDescent="0.35">
      <c r="B16" t="s">
        <v>2</v>
      </c>
      <c r="C16" s="2">
        <v>4265.8110000000033</v>
      </c>
      <c r="D16" s="2">
        <v>4786</v>
      </c>
      <c r="E16" s="1" t="s">
        <v>5</v>
      </c>
      <c r="F16" s="2" t="s">
        <v>866</v>
      </c>
      <c r="G16" s="1"/>
      <c r="H16" s="1"/>
      <c r="I16" s="1"/>
      <c r="K16" s="5">
        <f t="shared" ref="K16:K79" si="0">IF((C16&gt;D16),ABS(D16-C16),0)</f>
        <v>0</v>
      </c>
      <c r="M16" s="48" t="s">
        <v>622</v>
      </c>
      <c r="N16" s="73">
        <f>COUNTIF(E15:E449,"x")</f>
        <v>303</v>
      </c>
    </row>
    <row r="17" spans="2:14" ht="15" thickBot="1" x14ac:dyDescent="0.35">
      <c r="B17" t="s">
        <v>240</v>
      </c>
      <c r="C17" s="2">
        <v>1972.8989999999999</v>
      </c>
      <c r="D17" s="2">
        <v>1561</v>
      </c>
      <c r="E17" s="1" t="s">
        <v>866</v>
      </c>
      <c r="F17" s="2">
        <v>6080</v>
      </c>
      <c r="G17" s="1" t="s">
        <v>5</v>
      </c>
      <c r="H17" s="1"/>
      <c r="I17" s="1"/>
      <c r="K17" s="5">
        <f t="shared" si="0"/>
        <v>411.89899999999989</v>
      </c>
      <c r="M17" s="48" t="s">
        <v>636</v>
      </c>
      <c r="N17" s="73">
        <f>COUNTIF(G15:G449,"x")</f>
        <v>49</v>
      </c>
    </row>
    <row r="18" spans="2:14" ht="15" thickBot="1" x14ac:dyDescent="0.35">
      <c r="B18" t="s">
        <v>241</v>
      </c>
      <c r="C18" s="2">
        <v>0</v>
      </c>
      <c r="D18" s="2">
        <v>361</v>
      </c>
      <c r="E18" s="1" t="s">
        <v>5</v>
      </c>
      <c r="F18" s="2" t="s">
        <v>866</v>
      </c>
      <c r="G18" s="1"/>
      <c r="H18" s="1"/>
      <c r="I18" s="1"/>
      <c r="K18" s="5">
        <f t="shared" si="0"/>
        <v>0</v>
      </c>
      <c r="M18" s="48" t="s">
        <v>637</v>
      </c>
      <c r="N18" s="73">
        <f>COUNTIF(H15:H449,"x")</f>
        <v>15</v>
      </c>
    </row>
    <row r="19" spans="2:14" ht="15" thickBot="1" x14ac:dyDescent="0.35">
      <c r="B19" t="s">
        <v>242</v>
      </c>
      <c r="C19" s="2">
        <v>4563.1170000000029</v>
      </c>
      <c r="D19" s="2">
        <v>3601</v>
      </c>
      <c r="E19" s="1" t="s">
        <v>866</v>
      </c>
      <c r="F19" s="2">
        <v>5700</v>
      </c>
      <c r="G19" s="1"/>
      <c r="H19" s="1" t="s">
        <v>5</v>
      </c>
      <c r="I19" s="1"/>
      <c r="K19" s="5">
        <f t="shared" si="0"/>
        <v>962.11700000000292</v>
      </c>
      <c r="M19" s="48" t="s">
        <v>4</v>
      </c>
      <c r="N19" s="73">
        <f>COUNTIF(I15:I449,"x")</f>
        <v>17</v>
      </c>
    </row>
    <row r="20" spans="2:14" x14ac:dyDescent="0.3">
      <c r="B20" t="s">
        <v>243</v>
      </c>
      <c r="C20" s="2">
        <v>636.09399999999994</v>
      </c>
      <c r="D20" s="2">
        <v>2986</v>
      </c>
      <c r="E20" s="1" t="s">
        <v>5</v>
      </c>
      <c r="F20" s="2" t="s">
        <v>866</v>
      </c>
      <c r="G20" s="1"/>
      <c r="H20" s="1"/>
      <c r="I20" s="1"/>
      <c r="K20" s="5">
        <f t="shared" si="0"/>
        <v>0</v>
      </c>
    </row>
    <row r="21" spans="2:14" x14ac:dyDescent="0.3">
      <c r="B21" t="s">
        <v>244</v>
      </c>
      <c r="C21" s="2">
        <v>571.24099999999999</v>
      </c>
      <c r="D21" s="2">
        <v>1008</v>
      </c>
      <c r="E21" s="1" t="s">
        <v>5</v>
      </c>
      <c r="F21" s="2" t="s">
        <v>866</v>
      </c>
      <c r="G21" s="1"/>
      <c r="H21" s="1"/>
      <c r="I21" s="1"/>
      <c r="K21" s="5">
        <f t="shared" si="0"/>
        <v>0</v>
      </c>
    </row>
    <row r="22" spans="2:14" x14ac:dyDescent="0.3">
      <c r="B22" s="97" t="s">
        <v>245</v>
      </c>
      <c r="C22" s="99">
        <v>4628.3810000000003</v>
      </c>
      <c r="D22" s="99">
        <v>2951</v>
      </c>
      <c r="E22" s="3" t="s">
        <v>866</v>
      </c>
      <c r="F22" s="99">
        <v>4926</v>
      </c>
      <c r="G22" s="3"/>
      <c r="H22" s="3"/>
      <c r="I22" s="3" t="s">
        <v>5</v>
      </c>
      <c r="K22" s="5">
        <f t="shared" si="0"/>
        <v>1677.3810000000003</v>
      </c>
    </row>
    <row r="23" spans="2:14" x14ac:dyDescent="0.3">
      <c r="B23" t="s">
        <v>246</v>
      </c>
      <c r="C23" s="2">
        <v>1477.2280000000003</v>
      </c>
      <c r="D23" s="2">
        <v>1500</v>
      </c>
      <c r="E23" s="1" t="s">
        <v>5</v>
      </c>
      <c r="F23" s="2" t="s">
        <v>866</v>
      </c>
      <c r="G23" s="1"/>
      <c r="H23" s="1"/>
      <c r="I23" s="1"/>
      <c r="K23" s="5">
        <f t="shared" si="0"/>
        <v>0</v>
      </c>
      <c r="M23" t="s">
        <v>700</v>
      </c>
      <c r="N23" s="6">
        <f>ABS(SUM(K15:K449))</f>
        <v>64730.332000000024</v>
      </c>
    </row>
    <row r="24" spans="2:14" x14ac:dyDescent="0.3">
      <c r="B24" t="s">
        <v>247</v>
      </c>
      <c r="C24" s="2">
        <v>3076.1579999999999</v>
      </c>
      <c r="D24" s="2">
        <v>5669</v>
      </c>
      <c r="E24" s="1" t="s">
        <v>5</v>
      </c>
      <c r="F24" s="2" t="s">
        <v>866</v>
      </c>
      <c r="G24" s="1"/>
      <c r="H24" s="1"/>
      <c r="I24" s="1"/>
      <c r="K24" s="5">
        <f t="shared" si="0"/>
        <v>0</v>
      </c>
    </row>
    <row r="25" spans="2:14" x14ac:dyDescent="0.3">
      <c r="B25" t="s">
        <v>248</v>
      </c>
      <c r="C25" s="2">
        <v>100</v>
      </c>
      <c r="D25" s="2">
        <v>2724</v>
      </c>
      <c r="E25" s="1" t="s">
        <v>5</v>
      </c>
      <c r="F25" s="2" t="s">
        <v>866</v>
      </c>
      <c r="G25" s="1"/>
      <c r="H25" s="1"/>
      <c r="I25" s="1"/>
      <c r="K25" s="5">
        <f t="shared" si="0"/>
        <v>0</v>
      </c>
    </row>
    <row r="26" spans="2:14" x14ac:dyDescent="0.3">
      <c r="B26" t="s">
        <v>249</v>
      </c>
      <c r="C26" s="2">
        <v>100</v>
      </c>
      <c r="D26" s="2">
        <v>1716</v>
      </c>
      <c r="E26" s="1" t="s">
        <v>5</v>
      </c>
      <c r="F26" s="2" t="s">
        <v>866</v>
      </c>
      <c r="G26" s="1"/>
      <c r="H26" s="1"/>
      <c r="I26" s="1"/>
      <c r="K26" s="5">
        <f t="shared" si="0"/>
        <v>0</v>
      </c>
    </row>
    <row r="27" spans="2:14" x14ac:dyDescent="0.3">
      <c r="B27" t="s">
        <v>250</v>
      </c>
      <c r="C27" s="2">
        <v>354.14699999999999</v>
      </c>
      <c r="D27" s="2">
        <v>6272</v>
      </c>
      <c r="E27" s="1" t="s">
        <v>5</v>
      </c>
      <c r="F27" s="2" t="s">
        <v>866</v>
      </c>
      <c r="G27" s="1"/>
      <c r="H27" s="1"/>
      <c r="I27" s="1"/>
      <c r="K27" s="5">
        <f t="shared" si="0"/>
        <v>0</v>
      </c>
    </row>
    <row r="28" spans="2:14" x14ac:dyDescent="0.3">
      <c r="B28" t="s">
        <v>251</v>
      </c>
      <c r="C28" s="2">
        <v>561.74000000000012</v>
      </c>
      <c r="D28" s="2">
        <v>580</v>
      </c>
      <c r="E28" s="1" t="s">
        <v>5</v>
      </c>
      <c r="F28" s="2" t="s">
        <v>866</v>
      </c>
      <c r="G28" s="1"/>
      <c r="H28" s="1"/>
      <c r="I28" s="1"/>
      <c r="K28" s="5">
        <f t="shared" si="0"/>
        <v>0</v>
      </c>
    </row>
    <row r="29" spans="2:14" x14ac:dyDescent="0.3">
      <c r="B29" t="s">
        <v>252</v>
      </c>
      <c r="C29" s="2">
        <v>5189.6810000000014</v>
      </c>
      <c r="D29" s="2">
        <v>6346</v>
      </c>
      <c r="E29" s="1" t="s">
        <v>5</v>
      </c>
      <c r="F29" s="2" t="s">
        <v>866</v>
      </c>
      <c r="G29" s="1"/>
      <c r="H29" s="1"/>
      <c r="I29" s="1"/>
      <c r="K29" s="5">
        <f t="shared" si="0"/>
        <v>0</v>
      </c>
    </row>
    <row r="30" spans="2:14" x14ac:dyDescent="0.3">
      <c r="B30" t="s">
        <v>253</v>
      </c>
      <c r="C30" s="2">
        <v>4854.0729999999994</v>
      </c>
      <c r="D30" s="2">
        <v>3794</v>
      </c>
      <c r="E30" s="1" t="s">
        <v>866</v>
      </c>
      <c r="F30" s="2">
        <v>6360</v>
      </c>
      <c r="G30" s="1" t="s">
        <v>5</v>
      </c>
      <c r="H30" s="1"/>
      <c r="I30" s="1"/>
      <c r="K30" s="5">
        <f t="shared" si="0"/>
        <v>1060.0729999999994</v>
      </c>
    </row>
    <row r="31" spans="2:14" x14ac:dyDescent="0.3">
      <c r="B31" t="s">
        <v>254</v>
      </c>
      <c r="C31" s="2">
        <v>4993.4070000000002</v>
      </c>
      <c r="D31" s="2">
        <v>4073</v>
      </c>
      <c r="E31" s="1" t="s">
        <v>866</v>
      </c>
      <c r="F31" s="2">
        <v>5321.2</v>
      </c>
      <c r="G31" s="1"/>
      <c r="H31" s="1" t="s">
        <v>5</v>
      </c>
      <c r="I31" s="1"/>
      <c r="K31" s="5">
        <f t="shared" si="0"/>
        <v>920.40700000000015</v>
      </c>
    </row>
    <row r="32" spans="2:14" x14ac:dyDescent="0.3">
      <c r="B32" t="s">
        <v>255</v>
      </c>
      <c r="C32" s="2">
        <v>400</v>
      </c>
      <c r="D32" s="2">
        <v>2402</v>
      </c>
      <c r="E32" s="1" t="s">
        <v>5</v>
      </c>
      <c r="F32" s="2" t="s">
        <v>866</v>
      </c>
      <c r="G32" s="1"/>
      <c r="H32" s="1"/>
      <c r="I32" s="1"/>
      <c r="K32" s="5">
        <f t="shared" si="0"/>
        <v>0</v>
      </c>
    </row>
    <row r="33" spans="2:11" x14ac:dyDescent="0.3">
      <c r="B33" t="s">
        <v>256</v>
      </c>
      <c r="C33" s="2">
        <v>305.95600000000002</v>
      </c>
      <c r="D33" s="2">
        <v>3003</v>
      </c>
      <c r="E33" s="1" t="s">
        <v>5</v>
      </c>
      <c r="F33" s="2" t="s">
        <v>866</v>
      </c>
      <c r="G33" s="1"/>
      <c r="H33" s="1"/>
      <c r="I33" s="1"/>
      <c r="K33" s="5">
        <f t="shared" si="0"/>
        <v>0</v>
      </c>
    </row>
    <row r="34" spans="2:11" x14ac:dyDescent="0.3">
      <c r="B34" t="s">
        <v>257</v>
      </c>
      <c r="C34" s="2">
        <v>2158.4169999999999</v>
      </c>
      <c r="D34" s="2">
        <v>7277</v>
      </c>
      <c r="E34" s="1" t="s">
        <v>5</v>
      </c>
      <c r="F34" s="2" t="s">
        <v>866</v>
      </c>
      <c r="G34" s="1"/>
      <c r="H34" s="1"/>
      <c r="I34" s="1"/>
      <c r="K34" s="5">
        <f t="shared" si="0"/>
        <v>0</v>
      </c>
    </row>
    <row r="35" spans="2:11" x14ac:dyDescent="0.3">
      <c r="B35" t="s">
        <v>258</v>
      </c>
      <c r="C35" s="2">
        <v>278</v>
      </c>
      <c r="D35" s="2">
        <v>5293</v>
      </c>
      <c r="E35" s="1" t="s">
        <v>5</v>
      </c>
      <c r="F35" s="2" t="s">
        <v>866</v>
      </c>
      <c r="G35" s="1"/>
      <c r="H35" s="1"/>
      <c r="I35" s="1"/>
      <c r="K35" s="5">
        <f t="shared" si="0"/>
        <v>0</v>
      </c>
    </row>
    <row r="36" spans="2:11" x14ac:dyDescent="0.3">
      <c r="B36" t="s">
        <v>259</v>
      </c>
      <c r="C36" s="2">
        <v>894.3599999999999</v>
      </c>
      <c r="D36" s="2">
        <v>4589</v>
      </c>
      <c r="E36" s="1" t="s">
        <v>5</v>
      </c>
      <c r="F36" s="2" t="s">
        <v>866</v>
      </c>
      <c r="G36" s="1"/>
      <c r="H36" s="1"/>
      <c r="I36" s="1"/>
      <c r="K36" s="5">
        <f t="shared" si="0"/>
        <v>0</v>
      </c>
    </row>
    <row r="37" spans="2:11" x14ac:dyDescent="0.3">
      <c r="B37" t="s">
        <v>260</v>
      </c>
      <c r="C37" s="2">
        <v>1930.77</v>
      </c>
      <c r="D37" s="2">
        <v>7170</v>
      </c>
      <c r="E37" s="1" t="s">
        <v>5</v>
      </c>
      <c r="F37" s="2" t="s">
        <v>866</v>
      </c>
      <c r="G37" s="1"/>
      <c r="H37" s="1"/>
      <c r="I37" s="1"/>
      <c r="K37" s="5">
        <f t="shared" si="0"/>
        <v>0</v>
      </c>
    </row>
    <row r="38" spans="2:11" x14ac:dyDescent="0.3">
      <c r="B38" t="s">
        <v>261</v>
      </c>
      <c r="C38" s="2">
        <v>1274.3310000000001</v>
      </c>
      <c r="D38" s="2">
        <v>1424</v>
      </c>
      <c r="E38" s="1" t="s">
        <v>5</v>
      </c>
      <c r="F38" s="2" t="s">
        <v>866</v>
      </c>
      <c r="G38" s="1"/>
      <c r="H38" s="1"/>
      <c r="I38" s="1"/>
      <c r="K38" s="5">
        <f t="shared" si="0"/>
        <v>0</v>
      </c>
    </row>
    <row r="39" spans="2:11" x14ac:dyDescent="0.3">
      <c r="B39" t="s">
        <v>262</v>
      </c>
      <c r="C39" s="2">
        <v>4979.7949999999992</v>
      </c>
      <c r="D39" s="2">
        <v>4712</v>
      </c>
      <c r="E39" s="1" t="s">
        <v>866</v>
      </c>
      <c r="F39" s="2">
        <v>6500</v>
      </c>
      <c r="G39" s="1" t="s">
        <v>5</v>
      </c>
      <c r="H39" s="1"/>
      <c r="I39" s="1"/>
      <c r="K39" s="5">
        <f t="shared" si="0"/>
        <v>267.79499999999916</v>
      </c>
    </row>
    <row r="40" spans="2:11" x14ac:dyDescent="0.3">
      <c r="B40" t="s">
        <v>263</v>
      </c>
      <c r="C40" s="2">
        <v>299.315</v>
      </c>
      <c r="D40" s="2">
        <v>304</v>
      </c>
      <c r="E40" s="1" t="s">
        <v>5</v>
      </c>
      <c r="F40" s="2" t="s">
        <v>866</v>
      </c>
      <c r="G40" s="1"/>
      <c r="H40" s="1"/>
      <c r="I40" s="1"/>
      <c r="K40" s="5">
        <f t="shared" si="0"/>
        <v>0</v>
      </c>
    </row>
    <row r="41" spans="2:11" x14ac:dyDescent="0.3">
      <c r="B41" t="s">
        <v>264</v>
      </c>
      <c r="C41" s="2">
        <v>734.44</v>
      </c>
      <c r="D41" s="2">
        <v>1007</v>
      </c>
      <c r="E41" s="1" t="s">
        <v>5</v>
      </c>
      <c r="F41" s="2" t="s">
        <v>866</v>
      </c>
      <c r="G41" s="1"/>
      <c r="H41" s="1"/>
      <c r="I41" s="1"/>
      <c r="K41" s="5">
        <f t="shared" si="0"/>
        <v>0</v>
      </c>
    </row>
    <row r="42" spans="2:11" x14ac:dyDescent="0.3">
      <c r="B42" t="s">
        <v>265</v>
      </c>
      <c r="C42" s="2">
        <v>1376.1629999999998</v>
      </c>
      <c r="D42" s="2">
        <v>4190</v>
      </c>
      <c r="E42" s="1" t="s">
        <v>5</v>
      </c>
      <c r="F42" s="2" t="s">
        <v>866</v>
      </c>
      <c r="G42" s="1"/>
      <c r="H42" s="1"/>
      <c r="I42" s="1"/>
      <c r="K42" s="5">
        <f t="shared" si="0"/>
        <v>0</v>
      </c>
    </row>
    <row r="43" spans="2:11" x14ac:dyDescent="0.3">
      <c r="B43" t="s">
        <v>266</v>
      </c>
      <c r="C43" s="2">
        <v>3816.1640000000029</v>
      </c>
      <c r="D43" s="2">
        <v>3984</v>
      </c>
      <c r="E43" s="1" t="s">
        <v>5</v>
      </c>
      <c r="F43" s="2" t="s">
        <v>866</v>
      </c>
      <c r="G43" s="1"/>
      <c r="H43" s="1"/>
      <c r="I43" s="1"/>
      <c r="K43" s="5">
        <f t="shared" si="0"/>
        <v>0</v>
      </c>
    </row>
    <row r="44" spans="2:11" x14ac:dyDescent="0.3">
      <c r="B44" t="s">
        <v>267</v>
      </c>
      <c r="C44" s="2">
        <v>2170.2239999999997</v>
      </c>
      <c r="D44" s="2">
        <v>6569</v>
      </c>
      <c r="E44" s="1" t="s">
        <v>5</v>
      </c>
      <c r="F44" s="2" t="s">
        <v>866</v>
      </c>
      <c r="G44" s="1"/>
      <c r="H44" s="1"/>
      <c r="I44" s="1"/>
      <c r="K44" s="5">
        <f t="shared" si="0"/>
        <v>0</v>
      </c>
    </row>
    <row r="45" spans="2:11" x14ac:dyDescent="0.3">
      <c r="B45" t="s">
        <v>268</v>
      </c>
      <c r="C45" s="2">
        <v>3138.2339999999999</v>
      </c>
      <c r="D45" s="2">
        <v>6243</v>
      </c>
      <c r="E45" s="1" t="s">
        <v>5</v>
      </c>
      <c r="F45" s="2" t="s">
        <v>866</v>
      </c>
      <c r="G45" s="1"/>
      <c r="H45" s="1"/>
      <c r="I45" s="1"/>
      <c r="K45" s="5">
        <f t="shared" si="0"/>
        <v>0</v>
      </c>
    </row>
    <row r="46" spans="2:11" x14ac:dyDescent="0.3">
      <c r="B46" t="s">
        <v>269</v>
      </c>
      <c r="C46" s="2">
        <v>926.92300000000012</v>
      </c>
      <c r="D46" s="2">
        <v>1478</v>
      </c>
      <c r="E46" s="1" t="s">
        <v>5</v>
      </c>
      <c r="F46" s="2" t="s">
        <v>866</v>
      </c>
      <c r="G46" s="1"/>
      <c r="H46" s="1"/>
      <c r="I46" s="1"/>
      <c r="K46" s="5">
        <f t="shared" si="0"/>
        <v>0</v>
      </c>
    </row>
    <row r="47" spans="2:11" x14ac:dyDescent="0.3">
      <c r="B47" t="s">
        <v>270</v>
      </c>
      <c r="C47" s="2">
        <v>430.75</v>
      </c>
      <c r="D47" s="2">
        <v>2068</v>
      </c>
      <c r="E47" s="1" t="s">
        <v>5</v>
      </c>
      <c r="F47" s="2" t="s">
        <v>866</v>
      </c>
      <c r="G47" s="1"/>
      <c r="H47" s="1"/>
      <c r="I47" s="1"/>
      <c r="K47" s="5">
        <f t="shared" si="0"/>
        <v>0</v>
      </c>
    </row>
    <row r="48" spans="2:11" x14ac:dyDescent="0.3">
      <c r="B48" t="s">
        <v>271</v>
      </c>
      <c r="C48" s="2">
        <v>200</v>
      </c>
      <c r="D48" s="2">
        <v>3107</v>
      </c>
      <c r="E48" s="1" t="s">
        <v>5</v>
      </c>
      <c r="F48" s="2" t="s">
        <v>866</v>
      </c>
      <c r="G48" s="1"/>
      <c r="H48" s="1"/>
      <c r="I48" s="1"/>
      <c r="K48" s="5">
        <f t="shared" si="0"/>
        <v>0</v>
      </c>
    </row>
    <row r="49" spans="2:11" x14ac:dyDescent="0.3">
      <c r="B49" t="s">
        <v>272</v>
      </c>
      <c r="C49" s="2">
        <v>7991.9210000000003</v>
      </c>
      <c r="D49" s="2">
        <v>6611</v>
      </c>
      <c r="E49" s="1" t="s">
        <v>866</v>
      </c>
      <c r="F49" s="2">
        <v>10012</v>
      </c>
      <c r="G49" s="1" t="s">
        <v>5</v>
      </c>
      <c r="H49" s="1"/>
      <c r="I49" s="1"/>
      <c r="K49" s="5">
        <f t="shared" si="0"/>
        <v>1380.9210000000003</v>
      </c>
    </row>
    <row r="50" spans="2:11" x14ac:dyDescent="0.3">
      <c r="B50" t="s">
        <v>273</v>
      </c>
      <c r="C50" s="2">
        <v>1492.4690000000001</v>
      </c>
      <c r="D50" s="2">
        <v>4151</v>
      </c>
      <c r="E50" s="1" t="s">
        <v>5</v>
      </c>
      <c r="F50" s="2" t="s">
        <v>866</v>
      </c>
      <c r="G50" s="1"/>
      <c r="H50" s="1"/>
      <c r="I50" s="1"/>
      <c r="K50" s="5">
        <f t="shared" si="0"/>
        <v>0</v>
      </c>
    </row>
    <row r="51" spans="2:11" x14ac:dyDescent="0.3">
      <c r="B51" t="s">
        <v>274</v>
      </c>
      <c r="C51" s="2">
        <v>828.34999999999991</v>
      </c>
      <c r="D51" s="2">
        <v>2806</v>
      </c>
      <c r="E51" s="1" t="s">
        <v>5</v>
      </c>
      <c r="F51" s="2" t="s">
        <v>866</v>
      </c>
      <c r="G51" s="1"/>
      <c r="H51" s="1"/>
      <c r="I51" s="1"/>
      <c r="K51" s="5">
        <f t="shared" si="0"/>
        <v>0</v>
      </c>
    </row>
    <row r="52" spans="2:11" x14ac:dyDescent="0.3">
      <c r="B52" t="s">
        <v>275</v>
      </c>
      <c r="C52" s="2">
        <v>1425.5730000000001</v>
      </c>
      <c r="D52" s="2">
        <v>4397</v>
      </c>
      <c r="E52" s="1" t="s">
        <v>5</v>
      </c>
      <c r="F52" s="2" t="s">
        <v>866</v>
      </c>
      <c r="G52" s="1"/>
      <c r="H52" s="1"/>
      <c r="I52" s="1"/>
      <c r="K52" s="5">
        <f t="shared" si="0"/>
        <v>0</v>
      </c>
    </row>
    <row r="53" spans="2:11" x14ac:dyDescent="0.3">
      <c r="B53" t="s">
        <v>276</v>
      </c>
      <c r="C53" s="2">
        <v>100</v>
      </c>
      <c r="D53" s="2">
        <v>1403</v>
      </c>
      <c r="E53" s="1" t="s">
        <v>5</v>
      </c>
      <c r="F53" s="2" t="s">
        <v>866</v>
      </c>
      <c r="G53" s="1"/>
      <c r="H53" s="1"/>
      <c r="I53" s="1"/>
      <c r="K53" s="5">
        <f t="shared" si="0"/>
        <v>0</v>
      </c>
    </row>
    <row r="54" spans="2:11" x14ac:dyDescent="0.3">
      <c r="B54" t="s">
        <v>277</v>
      </c>
      <c r="C54" s="2">
        <v>1449.7289999999996</v>
      </c>
      <c r="D54" s="2">
        <v>1457</v>
      </c>
      <c r="E54" s="1" t="s">
        <v>5</v>
      </c>
      <c r="F54" s="2" t="s">
        <v>866</v>
      </c>
      <c r="G54" s="1"/>
      <c r="H54" s="1"/>
      <c r="I54" s="1"/>
      <c r="K54" s="5">
        <f t="shared" si="0"/>
        <v>0</v>
      </c>
    </row>
    <row r="55" spans="2:11" x14ac:dyDescent="0.3">
      <c r="B55" t="s">
        <v>278</v>
      </c>
      <c r="C55" s="2">
        <v>654.46500000000003</v>
      </c>
      <c r="D55" s="2">
        <v>2649</v>
      </c>
      <c r="E55" s="1" t="s">
        <v>5</v>
      </c>
      <c r="F55" s="2" t="s">
        <v>866</v>
      </c>
      <c r="G55" s="1"/>
      <c r="H55" s="1"/>
      <c r="I55" s="1"/>
      <c r="K55" s="5">
        <f t="shared" si="0"/>
        <v>0</v>
      </c>
    </row>
    <row r="56" spans="2:11" x14ac:dyDescent="0.3">
      <c r="B56" t="s">
        <v>279</v>
      </c>
      <c r="C56" s="2">
        <v>200</v>
      </c>
      <c r="D56" s="2">
        <v>3126</v>
      </c>
      <c r="E56" s="1" t="s">
        <v>5</v>
      </c>
      <c r="F56" s="2" t="s">
        <v>866</v>
      </c>
      <c r="G56" s="1"/>
      <c r="H56" s="1"/>
      <c r="I56" s="1"/>
      <c r="K56" s="5">
        <f t="shared" si="0"/>
        <v>0</v>
      </c>
    </row>
    <row r="57" spans="2:11" x14ac:dyDescent="0.3">
      <c r="B57" t="s">
        <v>280</v>
      </c>
      <c r="C57" s="2">
        <v>1672.71</v>
      </c>
      <c r="D57" s="2">
        <v>2327</v>
      </c>
      <c r="E57" s="1" t="s">
        <v>5</v>
      </c>
      <c r="F57" s="2" t="s">
        <v>866</v>
      </c>
      <c r="G57" s="1"/>
      <c r="H57" s="1"/>
      <c r="I57" s="1"/>
      <c r="K57" s="5">
        <f t="shared" si="0"/>
        <v>0</v>
      </c>
    </row>
    <row r="58" spans="2:11" x14ac:dyDescent="0.3">
      <c r="B58" t="s">
        <v>281</v>
      </c>
      <c r="C58" s="2">
        <v>2709.3799999999997</v>
      </c>
      <c r="D58" s="2">
        <v>1452</v>
      </c>
      <c r="E58" s="1" t="s">
        <v>866</v>
      </c>
      <c r="F58" s="2">
        <v>3280</v>
      </c>
      <c r="G58" s="1"/>
      <c r="H58" s="1" t="s">
        <v>5</v>
      </c>
      <c r="I58" s="1"/>
      <c r="K58" s="5">
        <f t="shared" si="0"/>
        <v>1257.3799999999997</v>
      </c>
    </row>
    <row r="59" spans="2:11" x14ac:dyDescent="0.3">
      <c r="B59" t="s">
        <v>282</v>
      </c>
      <c r="C59" s="2">
        <v>2712.6210000000001</v>
      </c>
      <c r="D59" s="2">
        <v>5673</v>
      </c>
      <c r="E59" s="1" t="s">
        <v>5</v>
      </c>
      <c r="F59" s="2" t="s">
        <v>866</v>
      </c>
      <c r="G59" s="1"/>
      <c r="H59" s="1"/>
      <c r="I59" s="1"/>
      <c r="K59" s="5">
        <f t="shared" si="0"/>
        <v>0</v>
      </c>
    </row>
    <row r="60" spans="2:11" x14ac:dyDescent="0.3">
      <c r="B60" t="s">
        <v>283</v>
      </c>
      <c r="C60" s="2">
        <v>1096.0579999999998</v>
      </c>
      <c r="D60" s="2">
        <v>1070</v>
      </c>
      <c r="E60" s="1" t="s">
        <v>866</v>
      </c>
      <c r="F60" s="2">
        <v>1312</v>
      </c>
      <c r="G60" s="1" t="s">
        <v>5</v>
      </c>
      <c r="H60" s="1"/>
      <c r="I60" s="1"/>
      <c r="K60" s="5">
        <f t="shared" si="0"/>
        <v>26.057999999999765</v>
      </c>
    </row>
    <row r="61" spans="2:11" x14ac:dyDescent="0.3">
      <c r="B61" t="s">
        <v>284</v>
      </c>
      <c r="C61" s="2">
        <v>402.93400000000003</v>
      </c>
      <c r="D61" s="2">
        <v>3559</v>
      </c>
      <c r="E61" s="1" t="s">
        <v>5</v>
      </c>
      <c r="F61" s="2" t="s">
        <v>866</v>
      </c>
      <c r="G61" s="1"/>
      <c r="H61" s="1"/>
      <c r="I61" s="1"/>
      <c r="K61" s="5">
        <f t="shared" si="0"/>
        <v>0</v>
      </c>
    </row>
    <row r="62" spans="2:11" x14ac:dyDescent="0.3">
      <c r="B62" t="s">
        <v>285</v>
      </c>
      <c r="C62" s="2">
        <v>0</v>
      </c>
      <c r="D62" s="2">
        <v>4529</v>
      </c>
      <c r="E62" s="1" t="s">
        <v>5</v>
      </c>
      <c r="F62" s="2" t="s">
        <v>866</v>
      </c>
      <c r="G62" s="1"/>
      <c r="H62" s="1"/>
      <c r="I62" s="1"/>
      <c r="K62" s="5">
        <f t="shared" si="0"/>
        <v>0</v>
      </c>
    </row>
    <row r="63" spans="2:11" x14ac:dyDescent="0.3">
      <c r="B63" t="s">
        <v>286</v>
      </c>
      <c r="C63" s="2">
        <v>4723.7480000000023</v>
      </c>
      <c r="D63" s="2">
        <v>5155</v>
      </c>
      <c r="E63" s="1" t="s">
        <v>5</v>
      </c>
      <c r="F63" s="2" t="s">
        <v>866</v>
      </c>
      <c r="G63" s="1"/>
      <c r="H63" s="1"/>
      <c r="I63" s="1"/>
      <c r="K63" s="5">
        <f t="shared" si="0"/>
        <v>0</v>
      </c>
    </row>
    <row r="64" spans="2:11" x14ac:dyDescent="0.3">
      <c r="B64" t="s">
        <v>287</v>
      </c>
      <c r="C64" s="2">
        <v>5791.6110000000017</v>
      </c>
      <c r="D64" s="2">
        <v>6550</v>
      </c>
      <c r="E64" s="1" t="s">
        <v>5</v>
      </c>
      <c r="F64" s="2" t="s">
        <v>866</v>
      </c>
      <c r="G64" s="1"/>
      <c r="H64" s="1"/>
      <c r="I64" s="1"/>
      <c r="K64" s="5">
        <f t="shared" si="0"/>
        <v>0</v>
      </c>
    </row>
    <row r="65" spans="2:11" x14ac:dyDescent="0.3">
      <c r="B65" t="s">
        <v>288</v>
      </c>
      <c r="C65" s="2">
        <v>4250.8289999999997</v>
      </c>
      <c r="D65" s="2">
        <v>4257</v>
      </c>
      <c r="E65" s="1" t="s">
        <v>5</v>
      </c>
      <c r="F65" s="2" t="s">
        <v>866</v>
      </c>
      <c r="G65" s="1"/>
      <c r="H65" s="1"/>
      <c r="I65" s="1"/>
      <c r="K65" s="5">
        <f t="shared" si="0"/>
        <v>0</v>
      </c>
    </row>
    <row r="66" spans="2:11" x14ac:dyDescent="0.3">
      <c r="B66" t="s">
        <v>289</v>
      </c>
      <c r="C66" s="2">
        <v>4998.7359999999999</v>
      </c>
      <c r="D66" s="2">
        <v>4029</v>
      </c>
      <c r="E66" s="1" t="s">
        <v>866</v>
      </c>
      <c r="F66" s="2">
        <v>4999</v>
      </c>
      <c r="G66" s="1"/>
      <c r="H66" s="1" t="s">
        <v>5</v>
      </c>
      <c r="I66" s="1"/>
      <c r="K66" s="5">
        <f t="shared" si="0"/>
        <v>969.73599999999988</v>
      </c>
    </row>
    <row r="67" spans="2:11" x14ac:dyDescent="0.3">
      <c r="B67" t="s">
        <v>290</v>
      </c>
      <c r="C67" s="2">
        <v>8045.9489999999996</v>
      </c>
      <c r="D67" s="2">
        <v>5966</v>
      </c>
      <c r="E67" s="1" t="s">
        <v>866</v>
      </c>
      <c r="F67" s="2">
        <v>8046</v>
      </c>
      <c r="G67" s="1"/>
      <c r="H67" s="1" t="s">
        <v>5</v>
      </c>
      <c r="I67" s="1"/>
      <c r="K67" s="5">
        <f t="shared" si="0"/>
        <v>2079.9489999999996</v>
      </c>
    </row>
    <row r="68" spans="2:11" x14ac:dyDescent="0.3">
      <c r="B68" t="s">
        <v>291</v>
      </c>
      <c r="C68" s="2">
        <v>4689.347999999999</v>
      </c>
      <c r="D68" s="2">
        <v>6430</v>
      </c>
      <c r="E68" s="1" t="s">
        <v>5</v>
      </c>
      <c r="F68" s="2" t="s">
        <v>866</v>
      </c>
      <c r="G68" s="1"/>
      <c r="H68" s="1"/>
      <c r="I68" s="1"/>
      <c r="K68" s="5">
        <f t="shared" si="0"/>
        <v>0</v>
      </c>
    </row>
    <row r="69" spans="2:11" x14ac:dyDescent="0.3">
      <c r="B69" t="s">
        <v>292</v>
      </c>
      <c r="C69" s="2">
        <v>8088.1110000000035</v>
      </c>
      <c r="D69" s="2">
        <v>6024</v>
      </c>
      <c r="E69" s="1" t="s">
        <v>866</v>
      </c>
      <c r="F69" s="2">
        <v>8089</v>
      </c>
      <c r="G69" s="1" t="s">
        <v>5</v>
      </c>
      <c r="H69" s="1"/>
      <c r="I69" s="1"/>
      <c r="K69" s="5">
        <f t="shared" si="0"/>
        <v>2064.1110000000035</v>
      </c>
    </row>
    <row r="70" spans="2:11" x14ac:dyDescent="0.3">
      <c r="B70" t="s">
        <v>293</v>
      </c>
      <c r="C70" s="2">
        <v>1746.258</v>
      </c>
      <c r="D70" s="2">
        <v>1411</v>
      </c>
      <c r="E70" s="1" t="s">
        <v>866</v>
      </c>
      <c r="F70" s="2">
        <v>1746.26</v>
      </c>
      <c r="G70" s="1"/>
      <c r="H70" s="1"/>
      <c r="I70" s="1" t="s">
        <v>5</v>
      </c>
      <c r="K70" s="5">
        <f t="shared" si="0"/>
        <v>335.25800000000004</v>
      </c>
    </row>
    <row r="71" spans="2:11" x14ac:dyDescent="0.3">
      <c r="B71" t="s">
        <v>294</v>
      </c>
      <c r="C71" s="2">
        <v>728.26299999999992</v>
      </c>
      <c r="D71" s="2">
        <v>4340</v>
      </c>
      <c r="E71" s="1" t="s">
        <v>5</v>
      </c>
      <c r="F71" s="2" t="s">
        <v>866</v>
      </c>
      <c r="G71" s="1"/>
      <c r="H71" s="1"/>
      <c r="I71" s="1"/>
      <c r="K71" s="5">
        <f t="shared" si="0"/>
        <v>0</v>
      </c>
    </row>
    <row r="72" spans="2:11" x14ac:dyDescent="0.3">
      <c r="B72" t="s">
        <v>295</v>
      </c>
      <c r="C72" s="2">
        <v>303.65999999999997</v>
      </c>
      <c r="D72" s="2">
        <v>3014</v>
      </c>
      <c r="E72" s="1" t="s">
        <v>5</v>
      </c>
      <c r="F72" s="2" t="s">
        <v>866</v>
      </c>
      <c r="G72" s="1"/>
      <c r="H72" s="1"/>
      <c r="I72" s="1"/>
      <c r="K72" s="5">
        <f t="shared" si="0"/>
        <v>0</v>
      </c>
    </row>
    <row r="73" spans="2:11" x14ac:dyDescent="0.3">
      <c r="B73" t="s">
        <v>296</v>
      </c>
      <c r="C73" s="2">
        <v>462.95699999999994</v>
      </c>
      <c r="D73" s="2">
        <v>3672</v>
      </c>
      <c r="E73" s="1" t="s">
        <v>5</v>
      </c>
      <c r="F73" s="2" t="s">
        <v>866</v>
      </c>
      <c r="G73" s="1"/>
      <c r="H73" s="1"/>
      <c r="I73" s="1"/>
      <c r="K73" s="5">
        <f t="shared" si="0"/>
        <v>0</v>
      </c>
    </row>
    <row r="74" spans="2:11" x14ac:dyDescent="0.3">
      <c r="B74" t="s">
        <v>297</v>
      </c>
      <c r="C74" s="2">
        <v>486.81999999999994</v>
      </c>
      <c r="D74" s="2">
        <v>3667</v>
      </c>
      <c r="E74" s="1" t="s">
        <v>5</v>
      </c>
      <c r="F74" s="2" t="s">
        <v>866</v>
      </c>
      <c r="G74" s="1"/>
      <c r="H74" s="1"/>
      <c r="I74" s="1"/>
      <c r="K74" s="5">
        <f t="shared" si="0"/>
        <v>0</v>
      </c>
    </row>
    <row r="75" spans="2:11" x14ac:dyDescent="0.3">
      <c r="B75" t="s">
        <v>298</v>
      </c>
      <c r="C75" s="2">
        <v>1089.71</v>
      </c>
      <c r="D75" s="2">
        <v>2895</v>
      </c>
      <c r="E75" s="1" t="s">
        <v>5</v>
      </c>
      <c r="F75" s="2" t="s">
        <v>866</v>
      </c>
      <c r="G75" s="1"/>
      <c r="H75" s="1"/>
      <c r="I75" s="1"/>
      <c r="K75" s="5">
        <f t="shared" si="0"/>
        <v>0</v>
      </c>
    </row>
    <row r="76" spans="2:11" x14ac:dyDescent="0.3">
      <c r="B76" t="s">
        <v>299</v>
      </c>
      <c r="C76" s="2">
        <v>5279.3480000000009</v>
      </c>
      <c r="D76" s="2">
        <v>5458</v>
      </c>
      <c r="E76" s="1" t="s">
        <v>5</v>
      </c>
      <c r="F76" s="2" t="s">
        <v>866</v>
      </c>
      <c r="G76" s="1"/>
      <c r="H76" s="1"/>
      <c r="I76" s="1"/>
      <c r="K76" s="5">
        <f t="shared" si="0"/>
        <v>0</v>
      </c>
    </row>
    <row r="77" spans="2:11" x14ac:dyDescent="0.3">
      <c r="B77" t="s">
        <v>300</v>
      </c>
      <c r="C77" s="2">
        <v>7051.2150000000065</v>
      </c>
      <c r="D77" s="2">
        <v>6321</v>
      </c>
      <c r="E77" s="1" t="s">
        <v>866</v>
      </c>
      <c r="F77" s="2">
        <v>7052</v>
      </c>
      <c r="G77" s="1" t="s">
        <v>5</v>
      </c>
      <c r="H77" s="1"/>
      <c r="I77" s="1"/>
      <c r="K77" s="5">
        <f t="shared" si="0"/>
        <v>730.21500000000651</v>
      </c>
    </row>
    <row r="78" spans="2:11" x14ac:dyDescent="0.3">
      <c r="B78" t="s">
        <v>301</v>
      </c>
      <c r="C78" s="2">
        <v>6589.2039999999997</v>
      </c>
      <c r="D78" s="2">
        <v>5950</v>
      </c>
      <c r="E78" s="1" t="s">
        <v>866</v>
      </c>
      <c r="F78" s="2">
        <v>6590</v>
      </c>
      <c r="G78" s="1" t="s">
        <v>5</v>
      </c>
      <c r="H78" s="1"/>
      <c r="I78" s="1"/>
      <c r="K78" s="5">
        <f t="shared" si="0"/>
        <v>639.20399999999972</v>
      </c>
    </row>
    <row r="79" spans="2:11" x14ac:dyDescent="0.3">
      <c r="B79" t="s">
        <v>302</v>
      </c>
      <c r="C79" s="2">
        <v>3181.4059999999981</v>
      </c>
      <c r="D79" s="2">
        <v>4293</v>
      </c>
      <c r="E79" s="1" t="s">
        <v>5</v>
      </c>
      <c r="F79" s="2" t="s">
        <v>866</v>
      </c>
      <c r="G79" s="1"/>
      <c r="H79" s="1"/>
      <c r="I79" s="1"/>
      <c r="K79" s="5">
        <f t="shared" si="0"/>
        <v>0</v>
      </c>
    </row>
    <row r="80" spans="2:11" x14ac:dyDescent="0.3">
      <c r="B80" t="s">
        <v>303</v>
      </c>
      <c r="C80" s="2">
        <v>3453.9049999999988</v>
      </c>
      <c r="D80" s="2">
        <v>3366</v>
      </c>
      <c r="E80" s="1" t="s">
        <v>866</v>
      </c>
      <c r="F80" s="2">
        <v>3964.8</v>
      </c>
      <c r="G80" s="1" t="s">
        <v>5</v>
      </c>
      <c r="H80" s="1"/>
      <c r="I80" s="1"/>
      <c r="K80" s="5">
        <f t="shared" ref="K80:K143" si="1">IF((C80&gt;D80),ABS(D80-C80),0)</f>
        <v>87.904999999998836</v>
      </c>
    </row>
    <row r="81" spans="2:11" x14ac:dyDescent="0.3">
      <c r="B81" t="s">
        <v>304</v>
      </c>
      <c r="C81" s="2">
        <v>2958.8670000000011</v>
      </c>
      <c r="D81" s="2">
        <v>4003</v>
      </c>
      <c r="E81" s="1" t="s">
        <v>5</v>
      </c>
      <c r="F81" s="2" t="s">
        <v>866</v>
      </c>
      <c r="G81" s="1"/>
      <c r="H81" s="1"/>
      <c r="I81" s="1"/>
      <c r="K81" s="5">
        <f t="shared" si="1"/>
        <v>0</v>
      </c>
    </row>
    <row r="82" spans="2:11" x14ac:dyDescent="0.3">
      <c r="B82" t="s">
        <v>305</v>
      </c>
      <c r="C82" s="2">
        <v>2365.5350000000008</v>
      </c>
      <c r="D82" s="2">
        <v>4308</v>
      </c>
      <c r="E82" s="1" t="s">
        <v>5</v>
      </c>
      <c r="F82" s="2" t="s">
        <v>866</v>
      </c>
      <c r="G82" s="1"/>
      <c r="H82" s="1"/>
      <c r="I82" s="1"/>
      <c r="K82" s="5">
        <f t="shared" si="1"/>
        <v>0</v>
      </c>
    </row>
    <row r="83" spans="2:11" x14ac:dyDescent="0.3">
      <c r="B83" t="s">
        <v>306</v>
      </c>
      <c r="C83" s="2">
        <v>3617.6740000000004</v>
      </c>
      <c r="D83" s="2">
        <v>4824</v>
      </c>
      <c r="E83" s="1" t="s">
        <v>5</v>
      </c>
      <c r="F83" s="2" t="s">
        <v>866</v>
      </c>
      <c r="G83" s="1"/>
      <c r="H83" s="1"/>
      <c r="I83" s="1"/>
      <c r="K83" s="5">
        <f t="shared" si="1"/>
        <v>0</v>
      </c>
    </row>
    <row r="84" spans="2:11" x14ac:dyDescent="0.3">
      <c r="B84" t="s">
        <v>307</v>
      </c>
      <c r="C84" s="2">
        <v>2047.8669999999997</v>
      </c>
      <c r="D84" s="2">
        <v>4351</v>
      </c>
      <c r="E84" s="1" t="s">
        <v>5</v>
      </c>
      <c r="F84" s="2" t="s">
        <v>866</v>
      </c>
      <c r="G84" s="1"/>
      <c r="H84" s="1"/>
      <c r="I84" s="1"/>
      <c r="K84" s="5">
        <f t="shared" si="1"/>
        <v>0</v>
      </c>
    </row>
    <row r="85" spans="2:11" x14ac:dyDescent="0.3">
      <c r="B85" t="s">
        <v>308</v>
      </c>
      <c r="C85" s="2">
        <v>3727.5920000000006</v>
      </c>
      <c r="D85" s="2">
        <v>6775</v>
      </c>
      <c r="E85" s="1" t="s">
        <v>5</v>
      </c>
      <c r="F85" s="2" t="s">
        <v>866</v>
      </c>
      <c r="G85" s="1"/>
      <c r="H85" s="1"/>
      <c r="I85" s="1"/>
      <c r="K85" s="5">
        <f t="shared" si="1"/>
        <v>0</v>
      </c>
    </row>
    <row r="86" spans="2:11" x14ac:dyDescent="0.3">
      <c r="B86" t="s">
        <v>309</v>
      </c>
      <c r="C86" s="2">
        <v>4524.8569999999982</v>
      </c>
      <c r="D86" s="2">
        <v>5289</v>
      </c>
      <c r="E86" s="1" t="s">
        <v>5</v>
      </c>
      <c r="F86" s="2" t="s">
        <v>866</v>
      </c>
      <c r="G86" s="1"/>
      <c r="H86" s="1"/>
      <c r="I86" s="1"/>
      <c r="K86" s="5">
        <f t="shared" si="1"/>
        <v>0</v>
      </c>
    </row>
    <row r="87" spans="2:11" x14ac:dyDescent="0.3">
      <c r="B87" t="s">
        <v>310</v>
      </c>
      <c r="C87" s="2">
        <v>0</v>
      </c>
      <c r="D87" s="2">
        <v>0</v>
      </c>
      <c r="E87" s="1" t="s">
        <v>5</v>
      </c>
      <c r="F87" s="2" t="s">
        <v>866</v>
      </c>
      <c r="G87" s="1"/>
      <c r="H87" s="1"/>
      <c r="I87" s="1"/>
      <c r="K87" s="5">
        <f t="shared" si="1"/>
        <v>0</v>
      </c>
    </row>
    <row r="88" spans="2:11" x14ac:dyDescent="0.3">
      <c r="B88" t="s">
        <v>311</v>
      </c>
      <c r="C88" s="2">
        <v>0</v>
      </c>
      <c r="D88" s="2">
        <v>0</v>
      </c>
      <c r="E88" s="1" t="s">
        <v>5</v>
      </c>
      <c r="F88" s="2" t="s">
        <v>866</v>
      </c>
      <c r="G88" s="1"/>
      <c r="H88" s="1"/>
      <c r="I88" s="1"/>
      <c r="K88" s="5">
        <f t="shared" si="1"/>
        <v>0</v>
      </c>
    </row>
    <row r="89" spans="2:11" x14ac:dyDescent="0.3">
      <c r="B89" t="s">
        <v>312</v>
      </c>
      <c r="C89" s="2">
        <v>7142.0879999999997</v>
      </c>
      <c r="D89" s="2">
        <v>2802</v>
      </c>
      <c r="E89" s="1" t="s">
        <v>866</v>
      </c>
      <c r="F89" s="2">
        <v>8630</v>
      </c>
      <c r="G89" s="3" t="s">
        <v>5</v>
      </c>
      <c r="H89" s="3"/>
      <c r="I89" s="3"/>
      <c r="K89" s="5">
        <f t="shared" si="1"/>
        <v>4340.0879999999997</v>
      </c>
    </row>
    <row r="90" spans="2:11" x14ac:dyDescent="0.3">
      <c r="B90" t="s">
        <v>313</v>
      </c>
      <c r="C90" s="2">
        <v>1618</v>
      </c>
      <c r="D90" s="2">
        <v>5841</v>
      </c>
      <c r="E90" s="1" t="s">
        <v>5</v>
      </c>
      <c r="F90" s="2" t="s">
        <v>866</v>
      </c>
      <c r="G90" s="1"/>
      <c r="H90" s="1"/>
      <c r="I90" s="1"/>
      <c r="K90" s="5">
        <f t="shared" si="1"/>
        <v>0</v>
      </c>
    </row>
    <row r="91" spans="2:11" x14ac:dyDescent="0.3">
      <c r="B91" t="s">
        <v>314</v>
      </c>
      <c r="C91" s="2">
        <v>206.31200000000001</v>
      </c>
      <c r="D91" s="2">
        <v>3528</v>
      </c>
      <c r="E91" s="1" t="s">
        <v>5</v>
      </c>
      <c r="F91" s="2" t="s">
        <v>866</v>
      </c>
      <c r="G91" s="1"/>
      <c r="H91" s="1"/>
      <c r="I91" s="1"/>
      <c r="K91" s="5">
        <f t="shared" si="1"/>
        <v>0</v>
      </c>
    </row>
    <row r="92" spans="2:11" x14ac:dyDescent="0.3">
      <c r="B92" t="s">
        <v>315</v>
      </c>
      <c r="C92" s="2">
        <v>546.49899999999991</v>
      </c>
      <c r="D92" s="2">
        <v>2673</v>
      </c>
      <c r="E92" s="1" t="s">
        <v>5</v>
      </c>
      <c r="F92" s="2" t="s">
        <v>866</v>
      </c>
      <c r="G92" s="1"/>
      <c r="H92" s="1"/>
      <c r="I92" s="1"/>
      <c r="K92" s="5">
        <f t="shared" si="1"/>
        <v>0</v>
      </c>
    </row>
    <row r="93" spans="2:11" x14ac:dyDescent="0.3">
      <c r="B93" t="s">
        <v>316</v>
      </c>
      <c r="C93" s="2">
        <v>5006.0760000000018</v>
      </c>
      <c r="D93" s="2">
        <v>5140</v>
      </c>
      <c r="E93" s="1" t="s">
        <v>5</v>
      </c>
      <c r="F93" s="2" t="s">
        <v>866</v>
      </c>
      <c r="G93" s="1"/>
      <c r="H93" s="1"/>
      <c r="I93" s="1"/>
      <c r="K93" s="5">
        <f t="shared" si="1"/>
        <v>0</v>
      </c>
    </row>
    <row r="94" spans="2:11" x14ac:dyDescent="0.3">
      <c r="B94" t="s">
        <v>317</v>
      </c>
      <c r="C94" s="2">
        <v>1397.452</v>
      </c>
      <c r="D94" s="2">
        <v>1145</v>
      </c>
      <c r="E94" s="1" t="s">
        <v>866</v>
      </c>
      <c r="F94" s="2">
        <v>1397.5</v>
      </c>
      <c r="G94" s="1" t="s">
        <v>5</v>
      </c>
      <c r="H94" s="1"/>
      <c r="I94" s="1"/>
      <c r="K94" s="5">
        <f t="shared" si="1"/>
        <v>252.452</v>
      </c>
    </row>
    <row r="95" spans="2:11" x14ac:dyDescent="0.3">
      <c r="B95" t="s">
        <v>318</v>
      </c>
      <c r="C95" s="2">
        <v>3299.047</v>
      </c>
      <c r="D95" s="2">
        <v>4406</v>
      </c>
      <c r="E95" s="1" t="s">
        <v>5</v>
      </c>
      <c r="F95" s="2" t="s">
        <v>866</v>
      </c>
      <c r="G95" s="1"/>
      <c r="H95" s="1"/>
      <c r="I95" s="1"/>
      <c r="K95" s="5">
        <f t="shared" si="1"/>
        <v>0</v>
      </c>
    </row>
    <row r="96" spans="2:11" x14ac:dyDescent="0.3">
      <c r="B96" t="s">
        <v>319</v>
      </c>
      <c r="C96" s="2">
        <v>5523.3090000000038</v>
      </c>
      <c r="D96" s="2">
        <v>6162</v>
      </c>
      <c r="E96" s="1" t="s">
        <v>5</v>
      </c>
      <c r="F96" s="2" t="s">
        <v>866</v>
      </c>
      <c r="G96" s="1"/>
      <c r="H96" s="1"/>
      <c r="I96" s="1"/>
      <c r="K96" s="5">
        <f t="shared" si="1"/>
        <v>0</v>
      </c>
    </row>
    <row r="97" spans="2:11" x14ac:dyDescent="0.3">
      <c r="B97" t="s">
        <v>320</v>
      </c>
      <c r="C97" s="2">
        <v>253.92400000000001</v>
      </c>
      <c r="D97" s="2">
        <v>220</v>
      </c>
      <c r="E97" s="1" t="s">
        <v>866</v>
      </c>
      <c r="F97" s="2">
        <v>491.8</v>
      </c>
      <c r="G97" s="1" t="s">
        <v>5</v>
      </c>
      <c r="H97" s="1"/>
      <c r="I97" s="1"/>
      <c r="K97" s="5">
        <f t="shared" si="1"/>
        <v>33.924000000000007</v>
      </c>
    </row>
    <row r="98" spans="2:11" x14ac:dyDescent="0.3">
      <c r="B98" t="s">
        <v>321</v>
      </c>
      <c r="C98" s="2">
        <v>1646.5959999999998</v>
      </c>
      <c r="D98" s="2">
        <v>1968</v>
      </c>
      <c r="E98" s="1" t="s">
        <v>5</v>
      </c>
      <c r="F98" s="2" t="s">
        <v>866</v>
      </c>
      <c r="G98" s="1"/>
      <c r="H98" s="1"/>
      <c r="I98" s="1"/>
      <c r="K98" s="5">
        <f t="shared" si="1"/>
        <v>0</v>
      </c>
    </row>
    <row r="99" spans="2:11" x14ac:dyDescent="0.3">
      <c r="B99" t="s">
        <v>322</v>
      </c>
      <c r="C99" s="2">
        <v>2637.7699999999991</v>
      </c>
      <c r="D99" s="2">
        <v>3688</v>
      </c>
      <c r="E99" s="1" t="s">
        <v>5</v>
      </c>
      <c r="F99" s="2" t="s">
        <v>866</v>
      </c>
      <c r="G99" s="1"/>
      <c r="H99" s="1"/>
      <c r="I99" s="1"/>
      <c r="K99" s="5">
        <f t="shared" si="1"/>
        <v>0</v>
      </c>
    </row>
    <row r="100" spans="2:11" x14ac:dyDescent="0.3">
      <c r="B100" t="s">
        <v>323</v>
      </c>
      <c r="C100" s="2">
        <v>2089.8960000000002</v>
      </c>
      <c r="D100" s="2">
        <v>5288</v>
      </c>
      <c r="E100" s="1" t="s">
        <v>5</v>
      </c>
      <c r="F100" s="2" t="s">
        <v>866</v>
      </c>
      <c r="G100" s="1"/>
      <c r="H100" s="1"/>
      <c r="I100" s="1"/>
      <c r="K100" s="5">
        <f t="shared" si="1"/>
        <v>0</v>
      </c>
    </row>
    <row r="101" spans="2:11" x14ac:dyDescent="0.3">
      <c r="B101" t="s">
        <v>324</v>
      </c>
      <c r="C101" s="2">
        <v>400</v>
      </c>
      <c r="D101" s="2">
        <v>0</v>
      </c>
      <c r="E101" s="1" t="s">
        <v>866</v>
      </c>
      <c r="F101" s="2">
        <v>2323</v>
      </c>
      <c r="G101" s="1" t="s">
        <v>5</v>
      </c>
      <c r="H101" s="1"/>
      <c r="I101" s="1"/>
      <c r="K101" s="5">
        <f t="shared" si="1"/>
        <v>400</v>
      </c>
    </row>
    <row r="102" spans="2:11" x14ac:dyDescent="0.3">
      <c r="B102" t="s">
        <v>325</v>
      </c>
      <c r="C102" s="2">
        <v>2347.1099999999997</v>
      </c>
      <c r="D102" s="2">
        <v>6597</v>
      </c>
      <c r="E102" s="1" t="s">
        <v>5</v>
      </c>
      <c r="F102" s="2" t="s">
        <v>866</v>
      </c>
      <c r="G102" s="1"/>
      <c r="H102" s="1"/>
      <c r="I102" s="1"/>
      <c r="K102" s="5">
        <f t="shared" si="1"/>
        <v>0</v>
      </c>
    </row>
    <row r="103" spans="2:11" x14ac:dyDescent="0.3">
      <c r="B103" t="s">
        <v>326</v>
      </c>
      <c r="C103" s="2">
        <v>0</v>
      </c>
      <c r="D103" s="2">
        <v>0</v>
      </c>
      <c r="E103" s="1" t="s">
        <v>5</v>
      </c>
      <c r="F103" s="2" t="s">
        <v>866</v>
      </c>
      <c r="G103" s="1"/>
      <c r="H103" s="1"/>
      <c r="I103" s="1"/>
      <c r="K103" s="5">
        <f t="shared" si="1"/>
        <v>0</v>
      </c>
    </row>
    <row r="104" spans="2:11" x14ac:dyDescent="0.3">
      <c r="B104" t="s">
        <v>327</v>
      </c>
      <c r="C104" s="2">
        <v>6504.7550000000047</v>
      </c>
      <c r="D104" s="2">
        <v>5113</v>
      </c>
      <c r="E104" s="1" t="s">
        <v>866</v>
      </c>
      <c r="F104" s="2">
        <v>8445</v>
      </c>
      <c r="G104" s="1" t="s">
        <v>5</v>
      </c>
      <c r="H104" s="1"/>
      <c r="I104" s="1"/>
      <c r="K104" s="5">
        <f t="shared" si="1"/>
        <v>1391.7550000000047</v>
      </c>
    </row>
    <row r="105" spans="2:11" x14ac:dyDescent="0.3">
      <c r="B105" t="s">
        <v>328</v>
      </c>
      <c r="C105" s="2">
        <v>1379.325</v>
      </c>
      <c r="D105" s="2">
        <v>2163</v>
      </c>
      <c r="E105" s="1" t="s">
        <v>5</v>
      </c>
      <c r="F105" s="2" t="s">
        <v>866</v>
      </c>
      <c r="G105" s="1"/>
      <c r="H105" s="1"/>
      <c r="I105" s="1"/>
      <c r="K105" s="5">
        <f t="shared" si="1"/>
        <v>0</v>
      </c>
    </row>
    <row r="106" spans="2:11" x14ac:dyDescent="0.3">
      <c r="B106" t="s">
        <v>329</v>
      </c>
      <c r="C106" s="2">
        <v>4037.2250000000004</v>
      </c>
      <c r="D106" s="2">
        <v>2488</v>
      </c>
      <c r="E106" s="1" t="s">
        <v>866</v>
      </c>
      <c r="F106" s="2">
        <v>4038</v>
      </c>
      <c r="G106" s="1" t="s">
        <v>5</v>
      </c>
      <c r="H106" s="1"/>
      <c r="I106" s="1"/>
      <c r="K106" s="5">
        <f t="shared" si="1"/>
        <v>1549.2250000000004</v>
      </c>
    </row>
    <row r="107" spans="2:11" x14ac:dyDescent="0.3">
      <c r="B107" t="s">
        <v>330</v>
      </c>
      <c r="C107" s="2">
        <v>1414.7579999999998</v>
      </c>
      <c r="D107" s="2">
        <v>5510</v>
      </c>
      <c r="E107" s="1" t="s">
        <v>5</v>
      </c>
      <c r="F107" s="2" t="s">
        <v>866</v>
      </c>
      <c r="G107" s="1"/>
      <c r="H107" s="1"/>
      <c r="I107" s="1"/>
      <c r="K107" s="5">
        <f t="shared" si="1"/>
        <v>0</v>
      </c>
    </row>
    <row r="108" spans="2:11" x14ac:dyDescent="0.3">
      <c r="B108" t="s">
        <v>331</v>
      </c>
      <c r="C108" s="2">
        <v>1011.7959999999999</v>
      </c>
      <c r="D108" s="2">
        <v>1508</v>
      </c>
      <c r="E108" s="1" t="s">
        <v>5</v>
      </c>
      <c r="F108" s="2" t="s">
        <v>866</v>
      </c>
      <c r="G108" s="1"/>
      <c r="H108" s="1"/>
      <c r="I108" s="1"/>
      <c r="K108" s="5">
        <f t="shared" si="1"/>
        <v>0</v>
      </c>
    </row>
    <row r="109" spans="2:11" x14ac:dyDescent="0.3">
      <c r="B109" t="s">
        <v>332</v>
      </c>
      <c r="C109" s="2">
        <v>396.21899999999994</v>
      </c>
      <c r="D109" s="2">
        <v>3605</v>
      </c>
      <c r="E109" s="1" t="s">
        <v>5</v>
      </c>
      <c r="F109" s="2" t="s">
        <v>866</v>
      </c>
      <c r="G109" s="1"/>
      <c r="H109" s="1"/>
      <c r="I109" s="1"/>
      <c r="K109" s="5">
        <f t="shared" si="1"/>
        <v>0</v>
      </c>
    </row>
    <row r="110" spans="2:11" x14ac:dyDescent="0.3">
      <c r="B110" t="s">
        <v>333</v>
      </c>
      <c r="C110" s="2">
        <v>2121.6789999999996</v>
      </c>
      <c r="D110" s="2">
        <v>2541</v>
      </c>
      <c r="E110" s="1" t="s">
        <v>5</v>
      </c>
      <c r="F110" s="2" t="s">
        <v>866</v>
      </c>
      <c r="G110" s="1"/>
      <c r="H110" s="1"/>
      <c r="I110" s="1"/>
      <c r="K110" s="5">
        <f t="shared" si="1"/>
        <v>0</v>
      </c>
    </row>
    <row r="111" spans="2:11" x14ac:dyDescent="0.3">
      <c r="B111" t="s">
        <v>334</v>
      </c>
      <c r="C111" s="2">
        <v>398.06299999999999</v>
      </c>
      <c r="D111" s="2">
        <v>4283</v>
      </c>
      <c r="E111" s="1" t="s">
        <v>5</v>
      </c>
      <c r="F111" s="2" t="s">
        <v>866</v>
      </c>
      <c r="G111" s="1"/>
      <c r="H111" s="1"/>
      <c r="I111" s="1"/>
      <c r="K111" s="5">
        <f t="shared" si="1"/>
        <v>0</v>
      </c>
    </row>
    <row r="112" spans="2:11" x14ac:dyDescent="0.3">
      <c r="B112" t="s">
        <v>335</v>
      </c>
      <c r="C112" s="2">
        <v>4119.6170000000002</v>
      </c>
      <c r="D112" s="2">
        <v>7546</v>
      </c>
      <c r="E112" s="1" t="s">
        <v>5</v>
      </c>
      <c r="F112" s="2" t="s">
        <v>866</v>
      </c>
      <c r="G112" s="1"/>
      <c r="H112" s="1"/>
      <c r="I112" s="1"/>
      <c r="K112" s="5">
        <f t="shared" si="1"/>
        <v>0</v>
      </c>
    </row>
    <row r="113" spans="2:11" x14ac:dyDescent="0.3">
      <c r="B113" t="s">
        <v>336</v>
      </c>
      <c r="C113" s="2">
        <v>2137.1849999999999</v>
      </c>
      <c r="D113" s="2">
        <v>7190</v>
      </c>
      <c r="E113" s="1" t="s">
        <v>5</v>
      </c>
      <c r="F113" s="2" t="s">
        <v>866</v>
      </c>
      <c r="G113" s="1"/>
      <c r="H113" s="1"/>
      <c r="I113" s="1"/>
      <c r="K113" s="5">
        <f t="shared" si="1"/>
        <v>0</v>
      </c>
    </row>
    <row r="114" spans="2:11" x14ac:dyDescent="0.3">
      <c r="B114" t="s">
        <v>337</v>
      </c>
      <c r="C114" s="2">
        <v>369.58</v>
      </c>
      <c r="D114" s="2">
        <v>3979</v>
      </c>
      <c r="E114" s="1" t="s">
        <v>5</v>
      </c>
      <c r="F114" s="2" t="s">
        <v>866</v>
      </c>
      <c r="G114" s="1"/>
      <c r="H114" s="1"/>
      <c r="I114" s="1"/>
      <c r="K114" s="5">
        <f t="shared" si="1"/>
        <v>0</v>
      </c>
    </row>
    <row r="115" spans="2:11" x14ac:dyDescent="0.3">
      <c r="B115" t="s">
        <v>338</v>
      </c>
      <c r="C115" s="2">
        <v>0</v>
      </c>
      <c r="D115" s="2">
        <v>4164</v>
      </c>
      <c r="E115" s="1" t="s">
        <v>5</v>
      </c>
      <c r="F115" s="2" t="s">
        <v>866</v>
      </c>
      <c r="G115" s="1"/>
      <c r="H115" s="1"/>
      <c r="I115" s="1"/>
      <c r="K115" s="5">
        <f t="shared" si="1"/>
        <v>0</v>
      </c>
    </row>
    <row r="116" spans="2:11" x14ac:dyDescent="0.3">
      <c r="B116" t="s">
        <v>339</v>
      </c>
      <c r="C116" s="2">
        <v>4521.7000000000007</v>
      </c>
      <c r="D116" s="2">
        <v>5132</v>
      </c>
      <c r="E116" s="1" t="s">
        <v>5</v>
      </c>
      <c r="F116" s="2" t="s">
        <v>866</v>
      </c>
      <c r="G116" s="1"/>
      <c r="H116" s="1"/>
      <c r="I116" s="1"/>
      <c r="K116" s="5">
        <f t="shared" si="1"/>
        <v>0</v>
      </c>
    </row>
    <row r="117" spans="2:11" x14ac:dyDescent="0.3">
      <c r="B117" t="s">
        <v>340</v>
      </c>
      <c r="C117" s="2">
        <v>3328.7989999999995</v>
      </c>
      <c r="D117" s="2">
        <v>2739</v>
      </c>
      <c r="E117" s="1" t="s">
        <v>866</v>
      </c>
      <c r="F117" s="2">
        <v>3328.8</v>
      </c>
      <c r="G117" s="1"/>
      <c r="H117" s="1" t="s">
        <v>5</v>
      </c>
      <c r="I117" s="1"/>
      <c r="K117" s="5">
        <f t="shared" si="1"/>
        <v>589.79899999999952</v>
      </c>
    </row>
    <row r="118" spans="2:11" x14ac:dyDescent="0.3">
      <c r="B118" t="s">
        <v>341</v>
      </c>
      <c r="C118" s="2">
        <v>3504.402</v>
      </c>
      <c r="D118" s="2">
        <v>6866</v>
      </c>
      <c r="E118" s="1" t="s">
        <v>5</v>
      </c>
      <c r="F118" s="2" t="s">
        <v>866</v>
      </c>
      <c r="G118" s="1"/>
      <c r="H118" s="1"/>
      <c r="I118" s="1"/>
      <c r="K118" s="5">
        <f t="shared" si="1"/>
        <v>0</v>
      </c>
    </row>
    <row r="119" spans="2:11" x14ac:dyDescent="0.3">
      <c r="B119" t="s">
        <v>342</v>
      </c>
      <c r="C119" s="2">
        <v>2591.0550000000007</v>
      </c>
      <c r="D119" s="2">
        <v>1976</v>
      </c>
      <c r="E119" s="1" t="s">
        <v>866</v>
      </c>
      <c r="F119" s="2">
        <v>2591.06</v>
      </c>
      <c r="G119" s="1"/>
      <c r="H119" s="1"/>
      <c r="I119" s="1" t="s">
        <v>5</v>
      </c>
      <c r="K119" s="5">
        <f t="shared" si="1"/>
        <v>615.05500000000075</v>
      </c>
    </row>
    <row r="120" spans="2:11" x14ac:dyDescent="0.3">
      <c r="B120" t="s">
        <v>343</v>
      </c>
      <c r="C120" s="2">
        <v>7171.7169999999987</v>
      </c>
      <c r="D120" s="2">
        <v>1609</v>
      </c>
      <c r="E120" s="1" t="s">
        <v>866</v>
      </c>
      <c r="F120" s="2">
        <v>7269</v>
      </c>
      <c r="G120" s="1" t="s">
        <v>5</v>
      </c>
      <c r="H120" s="1"/>
      <c r="I120" s="1"/>
      <c r="K120" s="5">
        <f t="shared" si="1"/>
        <v>5562.7169999999987</v>
      </c>
    </row>
    <row r="121" spans="2:11" x14ac:dyDescent="0.3">
      <c r="B121" t="s">
        <v>344</v>
      </c>
      <c r="C121" s="2">
        <v>2729.7559999999985</v>
      </c>
      <c r="D121" s="2">
        <v>2970</v>
      </c>
      <c r="E121" s="1" t="s">
        <v>5</v>
      </c>
      <c r="F121" s="2" t="s">
        <v>866</v>
      </c>
      <c r="G121" s="1"/>
      <c r="H121" s="1"/>
      <c r="I121" s="1"/>
      <c r="K121" s="5">
        <f t="shared" si="1"/>
        <v>0</v>
      </c>
    </row>
    <row r="122" spans="2:11" x14ac:dyDescent="0.3">
      <c r="B122" t="s">
        <v>345</v>
      </c>
      <c r="C122" s="2">
        <v>1502.7630000000004</v>
      </c>
      <c r="D122" s="2">
        <v>1407</v>
      </c>
      <c r="E122" s="1" t="s">
        <v>866</v>
      </c>
      <c r="F122" s="2">
        <v>1630</v>
      </c>
      <c r="G122" s="1" t="s">
        <v>5</v>
      </c>
      <c r="H122" s="1"/>
      <c r="I122" s="1"/>
      <c r="K122" s="5">
        <f t="shared" si="1"/>
        <v>95.763000000000375</v>
      </c>
    </row>
    <row r="123" spans="2:11" x14ac:dyDescent="0.3">
      <c r="B123" t="s">
        <v>346</v>
      </c>
      <c r="C123" s="2">
        <v>3781.8259999999996</v>
      </c>
      <c r="D123" s="2">
        <v>5684</v>
      </c>
      <c r="E123" s="1" t="s">
        <v>5</v>
      </c>
      <c r="F123" s="2" t="s">
        <v>866</v>
      </c>
      <c r="G123" s="1"/>
      <c r="H123" s="1"/>
      <c r="I123" s="1"/>
      <c r="K123" s="5">
        <f t="shared" si="1"/>
        <v>0</v>
      </c>
    </row>
    <row r="124" spans="2:11" x14ac:dyDescent="0.3">
      <c r="B124" t="s">
        <v>347</v>
      </c>
      <c r="C124" s="2">
        <v>3363.1559999999999</v>
      </c>
      <c r="D124" s="2">
        <v>2422</v>
      </c>
      <c r="E124" s="1" t="s">
        <v>866</v>
      </c>
      <c r="F124" s="2">
        <v>4240</v>
      </c>
      <c r="G124" s="1" t="s">
        <v>5</v>
      </c>
      <c r="H124" s="1"/>
      <c r="I124" s="1"/>
      <c r="K124" s="5">
        <f t="shared" si="1"/>
        <v>941.15599999999995</v>
      </c>
    </row>
    <row r="125" spans="2:11" x14ac:dyDescent="0.3">
      <c r="B125" t="s">
        <v>348</v>
      </c>
      <c r="C125" s="2">
        <v>482.05000000000007</v>
      </c>
      <c r="D125" s="2">
        <v>471</v>
      </c>
      <c r="E125" s="1" t="s">
        <v>866</v>
      </c>
      <c r="F125" s="2">
        <v>483</v>
      </c>
      <c r="G125" s="1" t="s">
        <v>5</v>
      </c>
      <c r="H125" s="1"/>
      <c r="I125" s="1"/>
      <c r="K125" s="5">
        <f t="shared" si="1"/>
        <v>11.050000000000068</v>
      </c>
    </row>
    <row r="126" spans="2:11" x14ac:dyDescent="0.3">
      <c r="B126" t="s">
        <v>349</v>
      </c>
      <c r="C126" s="2">
        <v>875.68700000000001</v>
      </c>
      <c r="D126" s="2">
        <v>1162</v>
      </c>
      <c r="E126" s="1" t="s">
        <v>5</v>
      </c>
      <c r="F126" s="2" t="s">
        <v>866</v>
      </c>
      <c r="G126" s="1"/>
      <c r="H126" s="1"/>
      <c r="I126" s="1"/>
      <c r="K126" s="5">
        <f t="shared" si="1"/>
        <v>0</v>
      </c>
    </row>
    <row r="127" spans="2:11" x14ac:dyDescent="0.3">
      <c r="B127" t="s">
        <v>350</v>
      </c>
      <c r="C127" s="2">
        <v>4008.8129999999992</v>
      </c>
      <c r="D127" s="2">
        <v>3746</v>
      </c>
      <c r="E127" s="1" t="s">
        <v>866</v>
      </c>
      <c r="F127" s="2">
        <v>5341.3</v>
      </c>
      <c r="G127" s="1" t="s">
        <v>5</v>
      </c>
      <c r="H127" s="1"/>
      <c r="I127" s="1"/>
      <c r="K127" s="5">
        <f t="shared" si="1"/>
        <v>262.81299999999919</v>
      </c>
    </row>
    <row r="128" spans="2:11" x14ac:dyDescent="0.3">
      <c r="B128" t="s">
        <v>351</v>
      </c>
      <c r="C128" s="2">
        <v>6362.0570000000007</v>
      </c>
      <c r="D128" s="2">
        <v>7039</v>
      </c>
      <c r="E128" s="1" t="s">
        <v>5</v>
      </c>
      <c r="F128" s="2" t="s">
        <v>866</v>
      </c>
      <c r="G128" s="1"/>
      <c r="H128" s="1"/>
      <c r="I128" s="1"/>
      <c r="K128" s="5">
        <f t="shared" si="1"/>
        <v>0</v>
      </c>
    </row>
    <row r="129" spans="2:11" x14ac:dyDescent="0.3">
      <c r="B129" t="s">
        <v>352</v>
      </c>
      <c r="C129" s="2">
        <v>5946.7559999999994</v>
      </c>
      <c r="D129" s="2">
        <v>5755</v>
      </c>
      <c r="E129" s="1" t="s">
        <v>866</v>
      </c>
      <c r="F129" s="2">
        <v>6120</v>
      </c>
      <c r="G129" s="1"/>
      <c r="H129" s="1" t="s">
        <v>5</v>
      </c>
      <c r="I129" s="1"/>
      <c r="K129" s="5">
        <f t="shared" si="1"/>
        <v>191.7559999999994</v>
      </c>
    </row>
    <row r="130" spans="2:11" x14ac:dyDescent="0.3">
      <c r="B130" t="s">
        <v>353</v>
      </c>
      <c r="C130" s="2">
        <v>2598.0580000000004</v>
      </c>
      <c r="D130" s="2">
        <v>1047</v>
      </c>
      <c r="E130" s="1" t="s">
        <v>866</v>
      </c>
      <c r="F130" s="2">
        <v>2625.3</v>
      </c>
      <c r="G130" s="1"/>
      <c r="H130" s="1"/>
      <c r="I130" s="1" t="s">
        <v>5</v>
      </c>
      <c r="K130" s="5">
        <f t="shared" si="1"/>
        <v>1551.0580000000004</v>
      </c>
    </row>
    <row r="131" spans="2:11" x14ac:dyDescent="0.3">
      <c r="B131" t="s">
        <v>354</v>
      </c>
      <c r="C131" s="2">
        <v>1265.0889999999995</v>
      </c>
      <c r="D131" s="2">
        <v>1646</v>
      </c>
      <c r="E131" s="1" t="s">
        <v>5</v>
      </c>
      <c r="F131" s="2" t="s">
        <v>866</v>
      </c>
      <c r="G131" s="1"/>
      <c r="H131" s="1"/>
      <c r="I131" s="1"/>
      <c r="K131" s="5">
        <f t="shared" si="1"/>
        <v>0</v>
      </c>
    </row>
    <row r="132" spans="2:11" x14ac:dyDescent="0.3">
      <c r="B132" t="s">
        <v>355</v>
      </c>
      <c r="C132" s="2">
        <v>696.69500000000028</v>
      </c>
      <c r="D132" s="2">
        <v>930</v>
      </c>
      <c r="E132" s="1" t="s">
        <v>5</v>
      </c>
      <c r="F132" s="2" t="s">
        <v>866</v>
      </c>
      <c r="G132" s="1"/>
      <c r="H132" s="1"/>
      <c r="I132" s="1"/>
      <c r="K132" s="5">
        <f t="shared" si="1"/>
        <v>0</v>
      </c>
    </row>
    <row r="133" spans="2:11" x14ac:dyDescent="0.3">
      <c r="B133" t="s">
        <v>356</v>
      </c>
      <c r="C133" s="2">
        <v>155.08699999999999</v>
      </c>
      <c r="D133" s="2">
        <v>430</v>
      </c>
      <c r="E133" s="1" t="s">
        <v>5</v>
      </c>
      <c r="F133" s="2" t="s">
        <v>866</v>
      </c>
      <c r="G133" s="1"/>
      <c r="H133" s="1"/>
      <c r="I133" s="1"/>
      <c r="K133" s="5">
        <f t="shared" si="1"/>
        <v>0</v>
      </c>
    </row>
    <row r="134" spans="2:11" x14ac:dyDescent="0.3">
      <c r="B134" t="s">
        <v>357</v>
      </c>
      <c r="C134" s="2">
        <v>200</v>
      </c>
      <c r="D134" s="2">
        <v>1646</v>
      </c>
      <c r="E134" s="1" t="s">
        <v>5</v>
      </c>
      <c r="F134" s="2" t="s">
        <v>866</v>
      </c>
      <c r="G134" s="1"/>
      <c r="H134" s="1"/>
      <c r="I134" s="1"/>
      <c r="K134" s="5">
        <f t="shared" si="1"/>
        <v>0</v>
      </c>
    </row>
    <row r="135" spans="2:11" x14ac:dyDescent="0.3">
      <c r="B135" t="s">
        <v>358</v>
      </c>
      <c r="C135" s="2">
        <v>1250.1300000000001</v>
      </c>
      <c r="D135" s="2">
        <v>3781</v>
      </c>
      <c r="E135" s="1" t="s">
        <v>5</v>
      </c>
      <c r="F135" s="2" t="s">
        <v>866</v>
      </c>
      <c r="G135" s="1"/>
      <c r="H135" s="1"/>
      <c r="I135" s="1"/>
      <c r="K135" s="5">
        <f t="shared" si="1"/>
        <v>0</v>
      </c>
    </row>
    <row r="136" spans="2:11" x14ac:dyDescent="0.3">
      <c r="B136" t="s">
        <v>359</v>
      </c>
      <c r="C136" s="2">
        <v>1165.1669999999999</v>
      </c>
      <c r="D136" s="2">
        <v>7502</v>
      </c>
      <c r="E136" s="1" t="s">
        <v>5</v>
      </c>
      <c r="F136" s="2" t="s">
        <v>866</v>
      </c>
      <c r="G136" s="1"/>
      <c r="H136" s="1"/>
      <c r="I136" s="1"/>
      <c r="K136" s="5">
        <f t="shared" si="1"/>
        <v>0</v>
      </c>
    </row>
    <row r="137" spans="2:11" x14ac:dyDescent="0.3">
      <c r="B137" t="s">
        <v>360</v>
      </c>
      <c r="C137" s="2">
        <v>1637.3759999999997</v>
      </c>
      <c r="D137" s="2">
        <v>1462</v>
      </c>
      <c r="E137" s="1" t="s">
        <v>866</v>
      </c>
      <c r="F137" s="2">
        <v>1800</v>
      </c>
      <c r="G137" s="1"/>
      <c r="H137" s="1" t="s">
        <v>5</v>
      </c>
      <c r="I137" s="1"/>
      <c r="K137" s="5">
        <f t="shared" si="1"/>
        <v>175.37599999999975</v>
      </c>
    </row>
    <row r="138" spans="2:11" x14ac:dyDescent="0.3">
      <c r="B138" t="s">
        <v>361</v>
      </c>
      <c r="C138" s="2">
        <v>441</v>
      </c>
      <c r="D138" s="2">
        <v>2344</v>
      </c>
      <c r="E138" s="1" t="s">
        <v>5</v>
      </c>
      <c r="F138" s="2" t="s">
        <v>866</v>
      </c>
      <c r="G138" s="1"/>
      <c r="H138" s="1"/>
      <c r="I138" s="1"/>
      <c r="K138" s="5">
        <f t="shared" si="1"/>
        <v>0</v>
      </c>
    </row>
    <row r="139" spans="2:11" x14ac:dyDescent="0.3">
      <c r="B139" t="s">
        <v>362</v>
      </c>
      <c r="C139" s="2">
        <v>0</v>
      </c>
      <c r="D139" s="2">
        <v>0</v>
      </c>
      <c r="E139" s="1" t="s">
        <v>5</v>
      </c>
      <c r="F139" s="2" t="s">
        <v>866</v>
      </c>
      <c r="G139" s="1"/>
      <c r="H139" s="1"/>
      <c r="I139" s="1"/>
      <c r="K139" s="5">
        <f t="shared" si="1"/>
        <v>0</v>
      </c>
    </row>
    <row r="140" spans="2:11" x14ac:dyDescent="0.3">
      <c r="B140" t="s">
        <v>363</v>
      </c>
      <c r="C140" s="2">
        <v>502.71800000000002</v>
      </c>
      <c r="D140" s="2">
        <v>4831</v>
      </c>
      <c r="E140" s="1" t="s">
        <v>5</v>
      </c>
      <c r="F140" s="2" t="s">
        <v>866</v>
      </c>
      <c r="G140" s="1"/>
      <c r="H140" s="1"/>
      <c r="I140" s="1"/>
      <c r="K140" s="5">
        <f t="shared" si="1"/>
        <v>0</v>
      </c>
    </row>
    <row r="141" spans="2:11" x14ac:dyDescent="0.3">
      <c r="B141" t="s">
        <v>364</v>
      </c>
      <c r="C141" s="2">
        <v>1086.7919999999997</v>
      </c>
      <c r="D141" s="2">
        <v>1277</v>
      </c>
      <c r="E141" s="1" t="s">
        <v>5</v>
      </c>
      <c r="F141" s="2" t="s">
        <v>866</v>
      </c>
      <c r="G141" s="1"/>
      <c r="H141" s="1"/>
      <c r="I141" s="1"/>
      <c r="K141" s="5">
        <f t="shared" si="1"/>
        <v>0</v>
      </c>
    </row>
    <row r="142" spans="2:11" x14ac:dyDescent="0.3">
      <c r="B142" t="s">
        <v>365</v>
      </c>
      <c r="C142" s="2">
        <v>0</v>
      </c>
      <c r="D142" s="2">
        <v>5654</v>
      </c>
      <c r="E142" s="1" t="s">
        <v>5</v>
      </c>
      <c r="F142" s="2" t="s">
        <v>866</v>
      </c>
      <c r="G142" s="1"/>
      <c r="H142" s="1"/>
      <c r="I142" s="1"/>
      <c r="K142" s="5">
        <f t="shared" si="1"/>
        <v>0</v>
      </c>
    </row>
    <row r="143" spans="2:11" x14ac:dyDescent="0.3">
      <c r="B143" t="s">
        <v>366</v>
      </c>
      <c r="C143" s="2">
        <v>336.93200000000002</v>
      </c>
      <c r="D143" s="2">
        <v>5187</v>
      </c>
      <c r="E143" s="1" t="s">
        <v>5</v>
      </c>
      <c r="F143" s="2" t="s">
        <v>866</v>
      </c>
      <c r="G143" s="1"/>
      <c r="H143" s="1"/>
      <c r="I143" s="1"/>
      <c r="K143" s="5">
        <f t="shared" si="1"/>
        <v>0</v>
      </c>
    </row>
    <row r="144" spans="2:11" x14ac:dyDescent="0.3">
      <c r="B144" t="s">
        <v>367</v>
      </c>
      <c r="C144" s="2">
        <v>891.02199999999993</v>
      </c>
      <c r="D144" s="2">
        <v>1604</v>
      </c>
      <c r="E144" s="1" t="s">
        <v>5</v>
      </c>
      <c r="F144" s="2" t="s">
        <v>866</v>
      </c>
      <c r="G144" s="1"/>
      <c r="H144" s="1"/>
      <c r="I144" s="1"/>
      <c r="K144" s="5">
        <f t="shared" ref="K144:K207" si="2">IF((C144&gt;D144),ABS(D144-C144),0)</f>
        <v>0</v>
      </c>
    </row>
    <row r="145" spans="2:11" x14ac:dyDescent="0.3">
      <c r="B145" t="s">
        <v>368</v>
      </c>
      <c r="C145" s="2">
        <v>1097.7370000000001</v>
      </c>
      <c r="D145" s="2">
        <v>1021</v>
      </c>
      <c r="E145" s="1" t="s">
        <v>866</v>
      </c>
      <c r="F145" s="2">
        <v>1620</v>
      </c>
      <c r="G145" s="1" t="s">
        <v>5</v>
      </c>
      <c r="H145" s="1"/>
      <c r="I145" s="1"/>
      <c r="K145" s="5">
        <f t="shared" si="2"/>
        <v>76.73700000000008</v>
      </c>
    </row>
    <row r="146" spans="2:11" x14ac:dyDescent="0.3">
      <c r="B146" t="s">
        <v>369</v>
      </c>
      <c r="C146" s="2">
        <v>561.47400000000005</v>
      </c>
      <c r="D146" s="2">
        <v>1278</v>
      </c>
      <c r="E146" s="1" t="s">
        <v>5</v>
      </c>
      <c r="F146" s="2" t="s">
        <v>866</v>
      </c>
      <c r="G146" s="1"/>
      <c r="H146" s="1"/>
      <c r="I146" s="1"/>
      <c r="K146" s="5">
        <f t="shared" si="2"/>
        <v>0</v>
      </c>
    </row>
    <row r="147" spans="2:11" x14ac:dyDescent="0.3">
      <c r="B147" t="s">
        <v>370</v>
      </c>
      <c r="C147" s="2">
        <v>947.23299999999995</v>
      </c>
      <c r="D147" s="2">
        <v>1701</v>
      </c>
      <c r="E147" s="1" t="s">
        <v>5</v>
      </c>
      <c r="F147" s="2" t="s">
        <v>866</v>
      </c>
      <c r="G147" s="1"/>
      <c r="H147" s="1"/>
      <c r="I147" s="1"/>
      <c r="K147" s="5">
        <f t="shared" si="2"/>
        <v>0</v>
      </c>
    </row>
    <row r="148" spans="2:11" x14ac:dyDescent="0.3">
      <c r="B148" t="s">
        <v>371</v>
      </c>
      <c r="C148" s="2">
        <v>1314.56</v>
      </c>
      <c r="D148" s="2">
        <v>612</v>
      </c>
      <c r="E148" s="1" t="s">
        <v>866</v>
      </c>
      <c r="F148" s="2">
        <v>2979</v>
      </c>
      <c r="G148" s="1" t="s">
        <v>5</v>
      </c>
      <c r="H148" s="1"/>
      <c r="I148" s="1"/>
      <c r="K148" s="5">
        <f t="shared" si="2"/>
        <v>702.56</v>
      </c>
    </row>
    <row r="149" spans="2:11" x14ac:dyDescent="0.3">
      <c r="B149" t="s">
        <v>372</v>
      </c>
      <c r="C149" s="2">
        <v>1431.664</v>
      </c>
      <c r="D149" s="2">
        <v>5123</v>
      </c>
      <c r="E149" s="1" t="s">
        <v>5</v>
      </c>
      <c r="F149" s="2" t="s">
        <v>866</v>
      </c>
      <c r="G149" s="1"/>
      <c r="H149" s="1"/>
      <c r="I149" s="1"/>
      <c r="K149" s="5">
        <f t="shared" si="2"/>
        <v>0</v>
      </c>
    </row>
    <row r="150" spans="2:11" x14ac:dyDescent="0.3">
      <c r="B150" t="s">
        <v>373</v>
      </c>
      <c r="C150" s="2">
        <v>1299.527</v>
      </c>
      <c r="D150" s="2">
        <v>1322</v>
      </c>
      <c r="E150" s="1" t="s">
        <v>5</v>
      </c>
      <c r="F150" s="2" t="s">
        <v>866</v>
      </c>
      <c r="G150" s="1"/>
      <c r="H150" s="1"/>
      <c r="I150" s="1"/>
      <c r="K150" s="5">
        <f t="shared" si="2"/>
        <v>0</v>
      </c>
    </row>
    <row r="151" spans="2:11" x14ac:dyDescent="0.3">
      <c r="B151" t="s">
        <v>374</v>
      </c>
      <c r="C151" s="2">
        <v>1934.8040000000001</v>
      </c>
      <c r="D151" s="2">
        <v>1323</v>
      </c>
      <c r="E151" s="1" t="s">
        <v>866</v>
      </c>
      <c r="F151" s="2">
        <v>3800</v>
      </c>
      <c r="G151" s="1" t="s">
        <v>5</v>
      </c>
      <c r="H151" s="1"/>
      <c r="I151" s="1"/>
      <c r="K151" s="5">
        <f t="shared" si="2"/>
        <v>611.80400000000009</v>
      </c>
    </row>
    <row r="152" spans="2:11" x14ac:dyDescent="0.3">
      <c r="B152" t="s">
        <v>375</v>
      </c>
      <c r="C152" s="2">
        <v>371.21599999999995</v>
      </c>
      <c r="D152" s="2">
        <v>2456</v>
      </c>
      <c r="E152" s="1" t="s">
        <v>5</v>
      </c>
      <c r="F152" s="2" t="s">
        <v>866</v>
      </c>
      <c r="G152" s="1"/>
      <c r="H152" s="1"/>
      <c r="I152" s="1"/>
      <c r="K152" s="5">
        <f t="shared" si="2"/>
        <v>0</v>
      </c>
    </row>
    <row r="153" spans="2:11" x14ac:dyDescent="0.3">
      <c r="B153" t="s">
        <v>376</v>
      </c>
      <c r="C153" s="2">
        <v>266.26</v>
      </c>
      <c r="D153" s="2">
        <v>1505</v>
      </c>
      <c r="E153" s="1" t="s">
        <v>5</v>
      </c>
      <c r="F153" s="2" t="s">
        <v>866</v>
      </c>
      <c r="G153" s="1"/>
      <c r="H153" s="1"/>
      <c r="I153" s="1"/>
      <c r="K153" s="5">
        <f t="shared" si="2"/>
        <v>0</v>
      </c>
    </row>
    <row r="154" spans="2:11" x14ac:dyDescent="0.3">
      <c r="B154" t="s">
        <v>377</v>
      </c>
      <c r="C154" s="2">
        <v>2563.3550000000005</v>
      </c>
      <c r="D154" s="2">
        <v>4660</v>
      </c>
      <c r="E154" s="1" t="s">
        <v>5</v>
      </c>
      <c r="F154" s="2" t="s">
        <v>866</v>
      </c>
      <c r="G154" s="1"/>
      <c r="H154" s="1"/>
      <c r="I154" s="1"/>
      <c r="K154" s="5">
        <f t="shared" si="2"/>
        <v>0</v>
      </c>
    </row>
    <row r="155" spans="2:11" x14ac:dyDescent="0.3">
      <c r="B155" t="s">
        <v>378</v>
      </c>
      <c r="C155" s="2">
        <v>3232.9839999999986</v>
      </c>
      <c r="D155" s="2">
        <v>4541</v>
      </c>
      <c r="E155" s="1" t="s">
        <v>5</v>
      </c>
      <c r="F155" s="2" t="s">
        <v>866</v>
      </c>
      <c r="G155" s="1"/>
      <c r="H155" s="1"/>
      <c r="I155" s="1"/>
      <c r="K155" s="5">
        <f t="shared" si="2"/>
        <v>0</v>
      </c>
    </row>
    <row r="156" spans="2:11" x14ac:dyDescent="0.3">
      <c r="B156" t="s">
        <v>379</v>
      </c>
      <c r="C156" s="2">
        <v>2820.5340000000001</v>
      </c>
      <c r="D156" s="2">
        <v>2937</v>
      </c>
      <c r="E156" s="1" t="s">
        <v>5</v>
      </c>
      <c r="F156" s="2" t="s">
        <v>866</v>
      </c>
      <c r="G156" s="1"/>
      <c r="H156" s="1"/>
      <c r="I156" s="1"/>
      <c r="K156" s="5">
        <f t="shared" si="2"/>
        <v>0</v>
      </c>
    </row>
    <row r="157" spans="2:11" x14ac:dyDescent="0.3">
      <c r="B157" t="s">
        <v>380</v>
      </c>
      <c r="C157" s="2">
        <v>3913.2500000000027</v>
      </c>
      <c r="D157" s="2">
        <v>3966</v>
      </c>
      <c r="E157" s="1" t="s">
        <v>5</v>
      </c>
      <c r="F157" s="2" t="s">
        <v>866</v>
      </c>
      <c r="G157" s="1"/>
      <c r="H157" s="1"/>
      <c r="I157" s="1"/>
      <c r="K157" s="5">
        <f t="shared" si="2"/>
        <v>0</v>
      </c>
    </row>
    <row r="158" spans="2:11" x14ac:dyDescent="0.3">
      <c r="B158" t="s">
        <v>381</v>
      </c>
      <c r="C158" s="2">
        <v>2481.6</v>
      </c>
      <c r="D158" s="2">
        <v>6548</v>
      </c>
      <c r="E158" s="1" t="s">
        <v>5</v>
      </c>
      <c r="F158" s="2" t="s">
        <v>866</v>
      </c>
      <c r="G158" s="1"/>
      <c r="H158" s="1"/>
      <c r="I158" s="1"/>
      <c r="K158" s="5">
        <f t="shared" si="2"/>
        <v>0</v>
      </c>
    </row>
    <row r="159" spans="2:11" x14ac:dyDescent="0.3">
      <c r="B159" t="s">
        <v>382</v>
      </c>
      <c r="C159" s="2">
        <v>1935.5610000000001</v>
      </c>
      <c r="D159" s="2">
        <v>3259</v>
      </c>
      <c r="E159" s="1" t="s">
        <v>5</v>
      </c>
      <c r="F159" s="2" t="s">
        <v>866</v>
      </c>
      <c r="G159" s="1"/>
      <c r="H159" s="1"/>
      <c r="I159" s="1"/>
      <c r="K159" s="5">
        <f t="shared" si="2"/>
        <v>0</v>
      </c>
    </row>
    <row r="160" spans="2:11" x14ac:dyDescent="0.3">
      <c r="B160" t="s">
        <v>383</v>
      </c>
      <c r="C160" s="2">
        <v>506.78</v>
      </c>
      <c r="D160" s="2">
        <v>8363</v>
      </c>
      <c r="E160" s="1" t="s">
        <v>5</v>
      </c>
      <c r="F160" s="2" t="s">
        <v>866</v>
      </c>
      <c r="G160" s="1"/>
      <c r="H160" s="1"/>
      <c r="I160" s="1"/>
      <c r="K160" s="5">
        <f t="shared" si="2"/>
        <v>0</v>
      </c>
    </row>
    <row r="161" spans="2:11" x14ac:dyDescent="0.3">
      <c r="B161" t="s">
        <v>384</v>
      </c>
      <c r="C161" s="2">
        <v>240.56</v>
      </c>
      <c r="D161" s="2">
        <v>6223</v>
      </c>
      <c r="E161" s="1" t="s">
        <v>5</v>
      </c>
      <c r="F161" s="2" t="s">
        <v>866</v>
      </c>
      <c r="G161" s="1"/>
      <c r="H161" s="1"/>
      <c r="I161" s="1"/>
      <c r="K161" s="5">
        <f t="shared" si="2"/>
        <v>0</v>
      </c>
    </row>
    <row r="162" spans="2:11" x14ac:dyDescent="0.3">
      <c r="B162" t="s">
        <v>385</v>
      </c>
      <c r="C162" s="2">
        <v>4370.0830000000005</v>
      </c>
      <c r="D162" s="2">
        <v>6528</v>
      </c>
      <c r="E162" s="1" t="s">
        <v>5</v>
      </c>
      <c r="F162" s="2" t="s">
        <v>866</v>
      </c>
      <c r="G162" s="1"/>
      <c r="H162" s="1"/>
      <c r="I162" s="1"/>
      <c r="K162" s="5">
        <f t="shared" si="2"/>
        <v>0</v>
      </c>
    </row>
    <row r="163" spans="2:11" x14ac:dyDescent="0.3">
      <c r="B163" t="s">
        <v>386</v>
      </c>
      <c r="C163" s="2">
        <v>1063.633</v>
      </c>
      <c r="D163" s="2">
        <v>3308</v>
      </c>
      <c r="E163" s="1" t="s">
        <v>5</v>
      </c>
      <c r="F163" s="2" t="s">
        <v>866</v>
      </c>
      <c r="G163" s="1"/>
      <c r="H163" s="1"/>
      <c r="I163" s="1"/>
      <c r="K163" s="5">
        <f t="shared" si="2"/>
        <v>0</v>
      </c>
    </row>
    <row r="164" spans="2:11" x14ac:dyDescent="0.3">
      <c r="B164" t="s">
        <v>387</v>
      </c>
      <c r="C164" s="2">
        <v>2603.8309999999997</v>
      </c>
      <c r="D164" s="2">
        <v>2804</v>
      </c>
      <c r="E164" s="1" t="s">
        <v>5</v>
      </c>
      <c r="F164" s="2" t="s">
        <v>866</v>
      </c>
      <c r="G164" s="1"/>
      <c r="H164" s="1"/>
      <c r="I164" s="1"/>
      <c r="K164" s="5">
        <f t="shared" si="2"/>
        <v>0</v>
      </c>
    </row>
    <row r="165" spans="2:11" x14ac:dyDescent="0.3">
      <c r="B165" t="s">
        <v>388</v>
      </c>
      <c r="C165" s="2">
        <v>2178.4379999999996</v>
      </c>
      <c r="D165" s="2">
        <v>5977</v>
      </c>
      <c r="E165" s="1" t="s">
        <v>5</v>
      </c>
      <c r="F165" s="2" t="s">
        <v>866</v>
      </c>
      <c r="G165" s="1"/>
      <c r="H165" s="1"/>
      <c r="I165" s="1"/>
      <c r="K165" s="5">
        <f t="shared" si="2"/>
        <v>0</v>
      </c>
    </row>
    <row r="166" spans="2:11" x14ac:dyDescent="0.3">
      <c r="B166" t="s">
        <v>389</v>
      </c>
      <c r="C166" s="2">
        <v>1641.58</v>
      </c>
      <c r="D166" s="2">
        <v>3482</v>
      </c>
      <c r="E166" s="1" t="s">
        <v>5</v>
      </c>
      <c r="F166" s="2" t="s">
        <v>866</v>
      </c>
      <c r="G166" s="1"/>
      <c r="H166" s="1"/>
      <c r="I166" s="1"/>
      <c r="K166" s="5">
        <f t="shared" si="2"/>
        <v>0</v>
      </c>
    </row>
    <row r="167" spans="2:11" x14ac:dyDescent="0.3">
      <c r="B167" t="s">
        <v>390</v>
      </c>
      <c r="C167" s="2">
        <v>4381.6590000000015</v>
      </c>
      <c r="D167" s="2">
        <v>5066</v>
      </c>
      <c r="E167" s="1" t="s">
        <v>5</v>
      </c>
      <c r="F167" s="2" t="s">
        <v>866</v>
      </c>
      <c r="G167" s="1"/>
      <c r="H167" s="1"/>
      <c r="I167" s="1"/>
      <c r="K167" s="5">
        <f t="shared" si="2"/>
        <v>0</v>
      </c>
    </row>
    <row r="168" spans="2:11" x14ac:dyDescent="0.3">
      <c r="B168" t="s">
        <v>391</v>
      </c>
      <c r="C168" s="2">
        <v>1018.3470000000004</v>
      </c>
      <c r="D168" s="2">
        <v>4965</v>
      </c>
      <c r="E168" s="1" t="s">
        <v>5</v>
      </c>
      <c r="F168" s="2" t="s">
        <v>866</v>
      </c>
      <c r="G168" s="1"/>
      <c r="H168" s="1"/>
      <c r="I168" s="1"/>
      <c r="K168" s="5">
        <f t="shared" si="2"/>
        <v>0</v>
      </c>
    </row>
    <row r="169" spans="2:11" x14ac:dyDescent="0.3">
      <c r="B169" t="s">
        <v>392</v>
      </c>
      <c r="C169" s="2">
        <v>826.54499999999996</v>
      </c>
      <c r="D169" s="2">
        <v>4030</v>
      </c>
      <c r="E169" s="1" t="s">
        <v>5</v>
      </c>
      <c r="F169" s="2" t="s">
        <v>866</v>
      </c>
      <c r="G169" s="1"/>
      <c r="H169" s="1"/>
      <c r="I169" s="1"/>
      <c r="K169" s="5">
        <f t="shared" si="2"/>
        <v>0</v>
      </c>
    </row>
    <row r="170" spans="2:11" x14ac:dyDescent="0.3">
      <c r="B170" t="s">
        <v>393</v>
      </c>
      <c r="C170" s="2">
        <v>205.06599999999997</v>
      </c>
      <c r="D170" s="2">
        <v>1355</v>
      </c>
      <c r="E170" s="1" t="s">
        <v>5</v>
      </c>
      <c r="F170" s="2" t="s">
        <v>866</v>
      </c>
      <c r="G170" s="1"/>
      <c r="H170" s="1"/>
      <c r="I170" s="1"/>
      <c r="K170" s="5">
        <f t="shared" si="2"/>
        <v>0</v>
      </c>
    </row>
    <row r="171" spans="2:11" x14ac:dyDescent="0.3">
      <c r="B171" t="s">
        <v>394</v>
      </c>
      <c r="C171" s="2">
        <v>0</v>
      </c>
      <c r="D171" s="2">
        <v>5774</v>
      </c>
      <c r="E171" s="1" t="s">
        <v>5</v>
      </c>
      <c r="F171" s="2" t="s">
        <v>866</v>
      </c>
      <c r="G171" s="1"/>
      <c r="H171" s="1"/>
      <c r="I171" s="1"/>
      <c r="K171" s="5">
        <f t="shared" si="2"/>
        <v>0</v>
      </c>
    </row>
    <row r="172" spans="2:11" x14ac:dyDescent="0.3">
      <c r="B172" t="s">
        <v>395</v>
      </c>
      <c r="C172" s="2">
        <v>211.74</v>
      </c>
      <c r="D172" s="2">
        <v>4879</v>
      </c>
      <c r="E172" s="1" t="s">
        <v>5</v>
      </c>
      <c r="F172" s="2" t="s">
        <v>866</v>
      </c>
      <c r="G172" s="1"/>
      <c r="H172" s="1"/>
      <c r="I172" s="1"/>
      <c r="K172" s="5">
        <f t="shared" si="2"/>
        <v>0</v>
      </c>
    </row>
    <row r="173" spans="2:11" x14ac:dyDescent="0.3">
      <c r="B173" t="s">
        <v>396</v>
      </c>
      <c r="C173" s="2">
        <v>169.85700000000003</v>
      </c>
      <c r="D173" s="2">
        <v>3629</v>
      </c>
      <c r="E173" s="1" t="s">
        <v>5</v>
      </c>
      <c r="F173" s="2" t="s">
        <v>866</v>
      </c>
      <c r="G173" s="1"/>
      <c r="H173" s="1"/>
      <c r="I173" s="1"/>
      <c r="K173" s="5">
        <f t="shared" si="2"/>
        <v>0</v>
      </c>
    </row>
    <row r="174" spans="2:11" x14ac:dyDescent="0.3">
      <c r="B174" t="s">
        <v>397</v>
      </c>
      <c r="C174" s="2">
        <v>401.57499999999999</v>
      </c>
      <c r="D174" s="2">
        <v>587</v>
      </c>
      <c r="E174" s="1" t="s">
        <v>5</v>
      </c>
      <c r="F174" s="2" t="s">
        <v>866</v>
      </c>
      <c r="G174" s="1"/>
      <c r="H174" s="1"/>
      <c r="I174" s="1"/>
      <c r="K174" s="5">
        <f t="shared" si="2"/>
        <v>0</v>
      </c>
    </row>
    <row r="175" spans="2:11" x14ac:dyDescent="0.3">
      <c r="B175" t="s">
        <v>398</v>
      </c>
      <c r="C175" s="2">
        <v>1025.1410000000001</v>
      </c>
      <c r="D175" s="2">
        <v>1157</v>
      </c>
      <c r="E175" s="1" t="s">
        <v>5</v>
      </c>
      <c r="F175" s="2" t="s">
        <v>866</v>
      </c>
      <c r="G175" s="1"/>
      <c r="H175" s="1"/>
      <c r="I175" s="1"/>
      <c r="K175" s="5">
        <f t="shared" si="2"/>
        <v>0</v>
      </c>
    </row>
    <row r="176" spans="2:11" x14ac:dyDescent="0.3">
      <c r="B176" t="s">
        <v>399</v>
      </c>
      <c r="C176" s="2">
        <v>1896.058</v>
      </c>
      <c r="D176" s="2">
        <v>4867</v>
      </c>
      <c r="E176" s="1" t="s">
        <v>5</v>
      </c>
      <c r="F176" s="2" t="s">
        <v>866</v>
      </c>
      <c r="G176" s="1"/>
      <c r="H176" s="1"/>
      <c r="I176" s="1"/>
      <c r="K176" s="5">
        <f t="shared" si="2"/>
        <v>0</v>
      </c>
    </row>
    <row r="177" spans="2:11" x14ac:dyDescent="0.3">
      <c r="B177" t="s">
        <v>400</v>
      </c>
      <c r="C177" s="2">
        <v>2236.5480000000002</v>
      </c>
      <c r="D177" s="2">
        <v>5354</v>
      </c>
      <c r="E177" s="1" t="s">
        <v>5</v>
      </c>
      <c r="F177" s="2" t="s">
        <v>866</v>
      </c>
      <c r="G177" s="1"/>
      <c r="H177" s="1"/>
      <c r="I177" s="1"/>
      <c r="K177" s="5">
        <f t="shared" si="2"/>
        <v>0</v>
      </c>
    </row>
    <row r="178" spans="2:11" x14ac:dyDescent="0.3">
      <c r="B178" t="s">
        <v>401</v>
      </c>
      <c r="C178" s="2">
        <v>2090.4920000000002</v>
      </c>
      <c r="D178" s="2">
        <v>4056</v>
      </c>
      <c r="E178" s="1" t="s">
        <v>5</v>
      </c>
      <c r="F178" s="2" t="s">
        <v>866</v>
      </c>
      <c r="G178" s="1"/>
      <c r="H178" s="1"/>
      <c r="I178" s="1"/>
      <c r="K178" s="5">
        <f t="shared" si="2"/>
        <v>0</v>
      </c>
    </row>
    <row r="179" spans="2:11" x14ac:dyDescent="0.3">
      <c r="B179" t="s">
        <v>402</v>
      </c>
      <c r="C179" s="2">
        <v>389.928</v>
      </c>
      <c r="D179" s="2">
        <v>1911</v>
      </c>
      <c r="E179" s="1" t="s">
        <v>5</v>
      </c>
      <c r="F179" s="2" t="s">
        <v>866</v>
      </c>
      <c r="G179" s="1"/>
      <c r="H179" s="1"/>
      <c r="I179" s="1"/>
      <c r="K179" s="5">
        <f t="shared" si="2"/>
        <v>0</v>
      </c>
    </row>
    <row r="180" spans="2:11" x14ac:dyDescent="0.3">
      <c r="B180" t="s">
        <v>403</v>
      </c>
      <c r="C180" s="2">
        <v>105.52</v>
      </c>
      <c r="D180" s="2">
        <v>644</v>
      </c>
      <c r="E180" s="1" t="s">
        <v>5</v>
      </c>
      <c r="F180" s="2" t="s">
        <v>866</v>
      </c>
      <c r="G180" s="1"/>
      <c r="H180" s="1"/>
      <c r="I180" s="1"/>
      <c r="K180" s="5">
        <f t="shared" si="2"/>
        <v>0</v>
      </c>
    </row>
    <row r="181" spans="2:11" x14ac:dyDescent="0.3">
      <c r="B181" t="s">
        <v>404</v>
      </c>
      <c r="C181" s="2">
        <v>2923.036000000001</v>
      </c>
      <c r="D181" s="2">
        <v>4169</v>
      </c>
      <c r="E181" s="1" t="s">
        <v>5</v>
      </c>
      <c r="F181" s="2" t="s">
        <v>866</v>
      </c>
      <c r="G181" s="1"/>
      <c r="H181" s="1"/>
      <c r="I181" s="1"/>
      <c r="K181" s="5">
        <f t="shared" si="2"/>
        <v>0</v>
      </c>
    </row>
    <row r="182" spans="2:11" x14ac:dyDescent="0.3">
      <c r="B182" t="s">
        <v>405</v>
      </c>
      <c r="C182" s="2">
        <v>1361.0809999999999</v>
      </c>
      <c r="D182" s="2">
        <v>3780</v>
      </c>
      <c r="E182" s="1" t="s">
        <v>5</v>
      </c>
      <c r="F182" s="2" t="s">
        <v>866</v>
      </c>
      <c r="G182" s="1"/>
      <c r="H182" s="1"/>
      <c r="I182" s="1"/>
      <c r="K182" s="5">
        <f t="shared" si="2"/>
        <v>0</v>
      </c>
    </row>
    <row r="183" spans="2:11" x14ac:dyDescent="0.3">
      <c r="B183" t="s">
        <v>406</v>
      </c>
      <c r="C183" s="2">
        <v>6970.09</v>
      </c>
      <c r="D183" s="2">
        <v>2966</v>
      </c>
      <c r="E183" s="1" t="s">
        <v>866</v>
      </c>
      <c r="F183" s="2">
        <v>6971</v>
      </c>
      <c r="G183" s="3" t="s">
        <v>5</v>
      </c>
      <c r="H183" s="3"/>
      <c r="I183" s="1"/>
      <c r="K183" s="5">
        <f t="shared" si="2"/>
        <v>4004.09</v>
      </c>
    </row>
    <row r="184" spans="2:11" x14ac:dyDescent="0.3">
      <c r="B184" t="s">
        <v>407</v>
      </c>
      <c r="C184" s="2">
        <v>1014.723</v>
      </c>
      <c r="D184" s="2">
        <v>1032</v>
      </c>
      <c r="E184" s="1" t="s">
        <v>5</v>
      </c>
      <c r="F184" s="2" t="s">
        <v>866</v>
      </c>
      <c r="G184" s="1"/>
      <c r="H184" s="1"/>
      <c r="I184" s="1"/>
      <c r="K184" s="5">
        <f t="shared" si="2"/>
        <v>0</v>
      </c>
    </row>
    <row r="185" spans="2:11" x14ac:dyDescent="0.3">
      <c r="B185" t="s">
        <v>408</v>
      </c>
      <c r="C185" s="2">
        <v>1697.9859999999996</v>
      </c>
      <c r="D185" s="2">
        <v>6157</v>
      </c>
      <c r="E185" s="1" t="s">
        <v>5</v>
      </c>
      <c r="F185" s="2" t="s">
        <v>866</v>
      </c>
      <c r="G185" s="1"/>
      <c r="H185" s="1"/>
      <c r="I185" s="1"/>
      <c r="K185" s="5">
        <f t="shared" si="2"/>
        <v>0</v>
      </c>
    </row>
    <row r="186" spans="2:11" x14ac:dyDescent="0.3">
      <c r="B186" t="s">
        <v>409</v>
      </c>
      <c r="C186" s="2">
        <v>1920.2919999999999</v>
      </c>
      <c r="D186" s="2">
        <v>1133</v>
      </c>
      <c r="E186" s="1" t="s">
        <v>866</v>
      </c>
      <c r="F186" s="2">
        <v>2467.5</v>
      </c>
      <c r="G186" s="1"/>
      <c r="H186" s="1" t="s">
        <v>5</v>
      </c>
      <c r="I186" s="1"/>
      <c r="K186" s="5">
        <f t="shared" si="2"/>
        <v>787.29199999999992</v>
      </c>
    </row>
    <row r="187" spans="2:11" x14ac:dyDescent="0.3">
      <c r="B187" t="s">
        <v>410</v>
      </c>
      <c r="C187" s="2">
        <v>3546.3829999999998</v>
      </c>
      <c r="D187" s="2">
        <v>4800</v>
      </c>
      <c r="E187" s="1" t="s">
        <v>5</v>
      </c>
      <c r="F187" s="2" t="s">
        <v>866</v>
      </c>
      <c r="G187" s="1"/>
      <c r="H187" s="1"/>
      <c r="I187" s="1"/>
      <c r="K187" s="5">
        <f t="shared" si="2"/>
        <v>0</v>
      </c>
    </row>
    <row r="188" spans="2:11" x14ac:dyDescent="0.3">
      <c r="B188" t="s">
        <v>411</v>
      </c>
      <c r="C188" s="2">
        <v>505.63899999999995</v>
      </c>
      <c r="D188" s="2">
        <v>1120</v>
      </c>
      <c r="E188" s="1" t="s">
        <v>5</v>
      </c>
      <c r="F188" s="2" t="s">
        <v>866</v>
      </c>
      <c r="G188" s="1"/>
      <c r="H188" s="1"/>
      <c r="I188" s="1"/>
      <c r="K188" s="5">
        <f t="shared" si="2"/>
        <v>0</v>
      </c>
    </row>
    <row r="189" spans="2:11" x14ac:dyDescent="0.3">
      <c r="B189" t="s">
        <v>412</v>
      </c>
      <c r="C189" s="2">
        <v>1021.61</v>
      </c>
      <c r="D189" s="2">
        <v>4502</v>
      </c>
      <c r="E189" s="1" t="s">
        <v>5</v>
      </c>
      <c r="F189" s="2" t="s">
        <v>866</v>
      </c>
      <c r="G189" s="1"/>
      <c r="H189" s="1"/>
      <c r="I189" s="1"/>
      <c r="K189" s="5">
        <f t="shared" si="2"/>
        <v>0</v>
      </c>
    </row>
    <row r="190" spans="2:11" x14ac:dyDescent="0.3">
      <c r="B190" t="s">
        <v>413</v>
      </c>
      <c r="C190" s="2">
        <v>617.8950000000001</v>
      </c>
      <c r="D190" s="2">
        <v>2912</v>
      </c>
      <c r="E190" s="1" t="s">
        <v>5</v>
      </c>
      <c r="F190" s="2" t="s">
        <v>866</v>
      </c>
      <c r="G190" s="1"/>
      <c r="H190" s="1"/>
      <c r="I190" s="1"/>
      <c r="K190" s="5">
        <f t="shared" si="2"/>
        <v>0</v>
      </c>
    </row>
    <row r="191" spans="2:11" x14ac:dyDescent="0.3">
      <c r="B191" t="s">
        <v>414</v>
      </c>
      <c r="C191" s="2">
        <v>1881.7</v>
      </c>
      <c r="D191" s="2">
        <v>3166</v>
      </c>
      <c r="E191" s="1" t="s">
        <v>5</v>
      </c>
      <c r="F191" s="2" t="s">
        <v>866</v>
      </c>
      <c r="G191" s="1"/>
      <c r="H191" s="1"/>
      <c r="I191" s="1"/>
      <c r="K191" s="5">
        <f t="shared" si="2"/>
        <v>0</v>
      </c>
    </row>
    <row r="192" spans="2:11" x14ac:dyDescent="0.3">
      <c r="B192" t="s">
        <v>415</v>
      </c>
      <c r="C192" s="2">
        <v>1357.6789999999999</v>
      </c>
      <c r="D192" s="2">
        <v>4074</v>
      </c>
      <c r="E192" s="1" t="s">
        <v>5</v>
      </c>
      <c r="F192" s="2" t="s">
        <v>866</v>
      </c>
      <c r="G192" s="1"/>
      <c r="H192" s="1"/>
      <c r="I192" s="1"/>
      <c r="K192" s="5">
        <f t="shared" si="2"/>
        <v>0</v>
      </c>
    </row>
    <row r="193" spans="2:11" x14ac:dyDescent="0.3">
      <c r="B193" t="s">
        <v>416</v>
      </c>
      <c r="C193" s="2">
        <v>929.90000000000009</v>
      </c>
      <c r="D193" s="2">
        <v>2866</v>
      </c>
      <c r="E193" s="1" t="s">
        <v>5</v>
      </c>
      <c r="F193" s="2" t="s">
        <v>866</v>
      </c>
      <c r="G193" s="1"/>
      <c r="H193" s="1"/>
      <c r="I193" s="1"/>
      <c r="K193" s="5">
        <f t="shared" si="2"/>
        <v>0</v>
      </c>
    </row>
    <row r="194" spans="2:11" x14ac:dyDescent="0.3">
      <c r="B194" t="s">
        <v>417</v>
      </c>
      <c r="C194" s="2">
        <v>400</v>
      </c>
      <c r="D194" s="2">
        <v>1766</v>
      </c>
      <c r="E194" s="1" t="s">
        <v>5</v>
      </c>
      <c r="F194" s="2" t="s">
        <v>866</v>
      </c>
      <c r="G194" s="1"/>
      <c r="H194" s="1"/>
      <c r="I194" s="1"/>
      <c r="K194" s="5">
        <f t="shared" si="2"/>
        <v>0</v>
      </c>
    </row>
    <row r="195" spans="2:11" x14ac:dyDescent="0.3">
      <c r="B195" t="s">
        <v>418</v>
      </c>
      <c r="C195" s="2">
        <v>3013.4899999999989</v>
      </c>
      <c r="D195" s="2">
        <v>4497</v>
      </c>
      <c r="E195" s="1" t="s">
        <v>5</v>
      </c>
      <c r="F195" s="2" t="s">
        <v>866</v>
      </c>
      <c r="G195" s="1"/>
      <c r="H195" s="1"/>
      <c r="I195" s="1"/>
      <c r="K195" s="5">
        <f t="shared" si="2"/>
        <v>0</v>
      </c>
    </row>
    <row r="196" spans="2:11" x14ac:dyDescent="0.3">
      <c r="B196" t="s">
        <v>419</v>
      </c>
      <c r="C196" s="2">
        <v>7888.2510000000002</v>
      </c>
      <c r="D196" s="2">
        <v>7024</v>
      </c>
      <c r="E196" s="1" t="s">
        <v>866</v>
      </c>
      <c r="F196" s="2">
        <v>11692</v>
      </c>
      <c r="G196" s="1" t="s">
        <v>5</v>
      </c>
      <c r="H196" s="1"/>
      <c r="I196" s="1"/>
      <c r="K196" s="5">
        <f t="shared" si="2"/>
        <v>864.2510000000002</v>
      </c>
    </row>
    <row r="197" spans="2:11" x14ac:dyDescent="0.3">
      <c r="B197" t="s">
        <v>420</v>
      </c>
      <c r="C197" s="2">
        <v>372.35599999999999</v>
      </c>
      <c r="D197" s="2">
        <v>3591</v>
      </c>
      <c r="E197" s="1" t="s">
        <v>5</v>
      </c>
      <c r="F197" s="2" t="s">
        <v>866</v>
      </c>
      <c r="G197" s="1"/>
      <c r="H197" s="1"/>
      <c r="I197" s="1"/>
      <c r="K197" s="5">
        <f t="shared" si="2"/>
        <v>0</v>
      </c>
    </row>
    <row r="198" spans="2:11" x14ac:dyDescent="0.3">
      <c r="B198" t="s">
        <v>421</v>
      </c>
      <c r="C198" s="2">
        <v>319.86399999999998</v>
      </c>
      <c r="D198" s="2">
        <v>4809</v>
      </c>
      <c r="E198" s="1" t="s">
        <v>5</v>
      </c>
      <c r="F198" s="2" t="s">
        <v>866</v>
      </c>
      <c r="G198" s="1"/>
      <c r="H198" s="1"/>
      <c r="I198" s="1"/>
      <c r="K198" s="5">
        <f t="shared" si="2"/>
        <v>0</v>
      </c>
    </row>
    <row r="199" spans="2:11" x14ac:dyDescent="0.3">
      <c r="B199" t="s">
        <v>422</v>
      </c>
      <c r="C199" s="2">
        <v>0</v>
      </c>
      <c r="D199" s="2">
        <v>73</v>
      </c>
      <c r="E199" s="1" t="s">
        <v>5</v>
      </c>
      <c r="F199" s="2" t="s">
        <v>866</v>
      </c>
      <c r="G199" s="1"/>
      <c r="H199" s="1"/>
      <c r="I199" s="1"/>
      <c r="K199" s="5">
        <f t="shared" si="2"/>
        <v>0</v>
      </c>
    </row>
    <row r="200" spans="2:11" x14ac:dyDescent="0.3">
      <c r="B200" t="s">
        <v>423</v>
      </c>
      <c r="C200" s="2">
        <v>578.923</v>
      </c>
      <c r="D200" s="2">
        <v>2953</v>
      </c>
      <c r="E200" s="1" t="s">
        <v>5</v>
      </c>
      <c r="F200" s="2" t="s">
        <v>866</v>
      </c>
      <c r="G200" s="1"/>
      <c r="H200" s="1"/>
      <c r="I200" s="1"/>
      <c r="K200" s="5">
        <f t="shared" si="2"/>
        <v>0</v>
      </c>
    </row>
    <row r="201" spans="2:11" x14ac:dyDescent="0.3">
      <c r="B201" t="s">
        <v>424</v>
      </c>
      <c r="C201" s="2">
        <v>500</v>
      </c>
      <c r="D201" s="2">
        <v>11185</v>
      </c>
      <c r="E201" s="1" t="s">
        <v>5</v>
      </c>
      <c r="F201" s="2" t="s">
        <v>866</v>
      </c>
      <c r="G201" s="1"/>
      <c r="H201" s="1"/>
      <c r="I201" s="1"/>
      <c r="K201" s="5">
        <f t="shared" si="2"/>
        <v>0</v>
      </c>
    </row>
    <row r="202" spans="2:11" x14ac:dyDescent="0.3">
      <c r="B202" t="s">
        <v>425</v>
      </c>
      <c r="C202" s="2">
        <v>370</v>
      </c>
      <c r="D202" s="2">
        <v>5907</v>
      </c>
      <c r="E202" s="1" t="s">
        <v>5</v>
      </c>
      <c r="F202" s="2" t="s">
        <v>866</v>
      </c>
      <c r="G202" s="1"/>
      <c r="H202" s="1"/>
      <c r="I202" s="1"/>
      <c r="K202" s="5">
        <f t="shared" si="2"/>
        <v>0</v>
      </c>
    </row>
    <row r="203" spans="2:11" x14ac:dyDescent="0.3">
      <c r="B203" t="s">
        <v>426</v>
      </c>
      <c r="C203" s="2">
        <v>0</v>
      </c>
      <c r="D203" s="2">
        <v>0</v>
      </c>
      <c r="E203" s="1" t="s">
        <v>5</v>
      </c>
      <c r="F203" s="2" t="s">
        <v>866</v>
      </c>
      <c r="G203" s="1"/>
      <c r="H203" s="1"/>
      <c r="I203" s="1"/>
      <c r="K203" s="5">
        <f t="shared" si="2"/>
        <v>0</v>
      </c>
    </row>
    <row r="204" spans="2:11" x14ac:dyDescent="0.3">
      <c r="B204" t="s">
        <v>427</v>
      </c>
      <c r="C204" s="2">
        <v>2406.4700000000003</v>
      </c>
      <c r="D204" s="2">
        <v>6299</v>
      </c>
      <c r="E204" s="1" t="s">
        <v>5</v>
      </c>
      <c r="F204" s="2" t="s">
        <v>866</v>
      </c>
      <c r="G204" s="1"/>
      <c r="H204" s="1"/>
      <c r="I204" s="1"/>
      <c r="K204" s="5">
        <f t="shared" si="2"/>
        <v>0</v>
      </c>
    </row>
    <row r="205" spans="2:11" x14ac:dyDescent="0.3">
      <c r="B205" t="s">
        <v>428</v>
      </c>
      <c r="C205" s="2">
        <v>1231.0759999999998</v>
      </c>
      <c r="D205" s="2">
        <v>962</v>
      </c>
      <c r="E205" s="1" t="s">
        <v>866</v>
      </c>
      <c r="F205" s="2">
        <v>1330</v>
      </c>
      <c r="G205" s="1"/>
      <c r="H205" s="1"/>
      <c r="I205" s="1" t="s">
        <v>5</v>
      </c>
      <c r="K205" s="5">
        <f t="shared" si="2"/>
        <v>269.07599999999979</v>
      </c>
    </row>
    <row r="206" spans="2:11" x14ac:dyDescent="0.3">
      <c r="B206" t="s">
        <v>429</v>
      </c>
      <c r="C206" s="2">
        <v>1325.355</v>
      </c>
      <c r="D206" s="2">
        <v>3487</v>
      </c>
      <c r="E206" s="1" t="s">
        <v>5</v>
      </c>
      <c r="F206" s="2" t="s">
        <v>866</v>
      </c>
      <c r="G206" s="1"/>
      <c r="H206" s="1"/>
      <c r="I206" s="1"/>
      <c r="K206" s="5">
        <f t="shared" si="2"/>
        <v>0</v>
      </c>
    </row>
    <row r="207" spans="2:11" x14ac:dyDescent="0.3">
      <c r="B207" t="s">
        <v>430</v>
      </c>
      <c r="C207" s="2">
        <v>715.63900000000012</v>
      </c>
      <c r="D207" s="2">
        <v>8395</v>
      </c>
      <c r="E207" s="1" t="s">
        <v>5</v>
      </c>
      <c r="F207" s="2" t="s">
        <v>866</v>
      </c>
      <c r="G207" s="1"/>
      <c r="H207" s="1"/>
      <c r="I207" s="1"/>
      <c r="K207" s="5">
        <f t="shared" si="2"/>
        <v>0</v>
      </c>
    </row>
    <row r="208" spans="2:11" x14ac:dyDescent="0.3">
      <c r="B208" t="s">
        <v>431</v>
      </c>
      <c r="C208" s="2">
        <v>0</v>
      </c>
      <c r="D208" s="2">
        <v>84</v>
      </c>
      <c r="E208" s="1" t="s">
        <v>5</v>
      </c>
      <c r="F208" s="2" t="s">
        <v>866</v>
      </c>
      <c r="G208" s="1"/>
      <c r="H208" s="1"/>
      <c r="I208" s="1"/>
      <c r="K208" s="5">
        <f t="shared" ref="K208:K271" si="3">IF((C208&gt;D208),ABS(D208-C208),0)</f>
        <v>0</v>
      </c>
    </row>
    <row r="209" spans="2:11" x14ac:dyDescent="0.3">
      <c r="B209" t="s">
        <v>432</v>
      </c>
      <c r="C209" s="2">
        <v>500</v>
      </c>
      <c r="D209" s="2">
        <v>4546</v>
      </c>
      <c r="E209" s="1" t="s">
        <v>5</v>
      </c>
      <c r="F209" s="2" t="s">
        <v>866</v>
      </c>
      <c r="G209" s="1"/>
      <c r="H209" s="1"/>
      <c r="I209" s="1"/>
      <c r="K209" s="5">
        <f t="shared" si="3"/>
        <v>0</v>
      </c>
    </row>
    <row r="210" spans="2:11" x14ac:dyDescent="0.3">
      <c r="B210" t="s">
        <v>433</v>
      </c>
      <c r="C210" s="2">
        <v>2983.6830000000004</v>
      </c>
      <c r="D210" s="2">
        <v>3252</v>
      </c>
      <c r="E210" s="1" t="s">
        <v>5</v>
      </c>
      <c r="F210" s="2" t="s">
        <v>866</v>
      </c>
      <c r="G210" s="1"/>
      <c r="H210" s="1"/>
      <c r="I210" s="1"/>
      <c r="K210" s="5">
        <f t="shared" si="3"/>
        <v>0</v>
      </c>
    </row>
    <row r="211" spans="2:11" x14ac:dyDescent="0.3">
      <c r="B211" t="s">
        <v>434</v>
      </c>
      <c r="C211" s="2">
        <v>1594.9450000000002</v>
      </c>
      <c r="D211" s="2">
        <v>1281</v>
      </c>
      <c r="E211" s="1" t="s">
        <v>866</v>
      </c>
      <c r="F211" s="2">
        <v>1594.95</v>
      </c>
      <c r="G211" s="1"/>
      <c r="H211" s="1"/>
      <c r="I211" s="1" t="s">
        <v>5</v>
      </c>
      <c r="K211" s="5">
        <f t="shared" si="3"/>
        <v>313.94500000000016</v>
      </c>
    </row>
    <row r="212" spans="2:11" x14ac:dyDescent="0.3">
      <c r="B212" t="s">
        <v>435</v>
      </c>
      <c r="C212" s="2">
        <v>0</v>
      </c>
      <c r="D212" s="2">
        <v>893</v>
      </c>
      <c r="E212" s="1" t="s">
        <v>5</v>
      </c>
      <c r="F212" s="2" t="s">
        <v>866</v>
      </c>
      <c r="G212" s="1"/>
      <c r="H212" s="1"/>
      <c r="I212" s="1"/>
      <c r="K212" s="5">
        <f t="shared" si="3"/>
        <v>0</v>
      </c>
    </row>
    <row r="213" spans="2:11" x14ac:dyDescent="0.3">
      <c r="B213" t="s">
        <v>436</v>
      </c>
      <c r="C213" s="2">
        <v>3206.9519999999984</v>
      </c>
      <c r="D213" s="2">
        <v>4897</v>
      </c>
      <c r="E213" s="1" t="s">
        <v>5</v>
      </c>
      <c r="F213" s="2" t="s">
        <v>866</v>
      </c>
      <c r="G213" s="1"/>
      <c r="H213" s="1"/>
      <c r="I213" s="1"/>
      <c r="K213" s="5">
        <f t="shared" si="3"/>
        <v>0</v>
      </c>
    </row>
    <row r="214" spans="2:11" x14ac:dyDescent="0.3">
      <c r="B214" t="s">
        <v>437</v>
      </c>
      <c r="C214" s="2">
        <v>2205.7610000000009</v>
      </c>
      <c r="D214" s="2">
        <v>4138</v>
      </c>
      <c r="E214" s="1" t="s">
        <v>5</v>
      </c>
      <c r="F214" s="2" t="s">
        <v>866</v>
      </c>
      <c r="G214" s="1"/>
      <c r="H214" s="1"/>
      <c r="I214" s="1"/>
      <c r="K214" s="5">
        <f t="shared" si="3"/>
        <v>0</v>
      </c>
    </row>
    <row r="215" spans="2:11" x14ac:dyDescent="0.3">
      <c r="B215" t="s">
        <v>438</v>
      </c>
      <c r="C215" s="2">
        <v>4304.2030000000022</v>
      </c>
      <c r="D215" s="2">
        <v>7671</v>
      </c>
      <c r="E215" s="1" t="s">
        <v>5</v>
      </c>
      <c r="F215" s="2" t="s">
        <v>866</v>
      </c>
      <c r="G215" s="1"/>
      <c r="H215" s="1"/>
      <c r="I215" s="1"/>
      <c r="K215" s="5">
        <f t="shared" si="3"/>
        <v>0</v>
      </c>
    </row>
    <row r="216" spans="2:11" x14ac:dyDescent="0.3">
      <c r="B216" t="s">
        <v>439</v>
      </c>
      <c r="C216" s="2">
        <v>6684.5459999999994</v>
      </c>
      <c r="D216" s="2">
        <v>10634</v>
      </c>
      <c r="E216" s="1" t="s">
        <v>5</v>
      </c>
      <c r="F216" s="2" t="s">
        <v>866</v>
      </c>
      <c r="G216" s="1"/>
      <c r="H216" s="1"/>
      <c r="I216" s="1"/>
      <c r="K216" s="5">
        <f t="shared" si="3"/>
        <v>0</v>
      </c>
    </row>
    <row r="217" spans="2:11" x14ac:dyDescent="0.3">
      <c r="B217" t="s">
        <v>440</v>
      </c>
      <c r="C217" s="2">
        <v>195.76999999999998</v>
      </c>
      <c r="D217" s="2">
        <v>952</v>
      </c>
      <c r="E217" s="1" t="s">
        <v>5</v>
      </c>
      <c r="F217" s="2" t="s">
        <v>866</v>
      </c>
      <c r="G217" s="1"/>
      <c r="H217" s="1"/>
      <c r="I217" s="1"/>
      <c r="K217" s="5">
        <f t="shared" si="3"/>
        <v>0</v>
      </c>
    </row>
    <row r="218" spans="2:11" x14ac:dyDescent="0.3">
      <c r="B218" t="s">
        <v>441</v>
      </c>
      <c r="C218" s="2">
        <v>2709.0219999999995</v>
      </c>
      <c r="D218" s="2">
        <v>4410</v>
      </c>
      <c r="E218" s="1" t="s">
        <v>5</v>
      </c>
      <c r="F218" s="2" t="s">
        <v>866</v>
      </c>
      <c r="G218" s="1"/>
      <c r="H218" s="1"/>
      <c r="I218" s="1"/>
      <c r="K218" s="5">
        <f t="shared" si="3"/>
        <v>0</v>
      </c>
    </row>
    <row r="219" spans="2:11" x14ac:dyDescent="0.3">
      <c r="B219" t="s">
        <v>442</v>
      </c>
      <c r="C219" s="2">
        <v>2364.2740000000003</v>
      </c>
      <c r="D219" s="2">
        <v>1891</v>
      </c>
      <c r="E219" s="1" t="s">
        <v>866</v>
      </c>
      <c r="F219" s="2">
        <v>6740</v>
      </c>
      <c r="G219" s="1" t="s">
        <v>5</v>
      </c>
      <c r="H219" s="1"/>
      <c r="I219" s="1"/>
      <c r="K219" s="5">
        <f t="shared" si="3"/>
        <v>473.27400000000034</v>
      </c>
    </row>
    <row r="220" spans="2:11" x14ac:dyDescent="0.3">
      <c r="B220" t="s">
        <v>443</v>
      </c>
      <c r="C220" s="2">
        <v>3528.1089999999972</v>
      </c>
      <c r="D220" s="2">
        <v>4110</v>
      </c>
      <c r="E220" s="1" t="s">
        <v>5</v>
      </c>
      <c r="F220" s="2" t="s">
        <v>866</v>
      </c>
      <c r="G220" s="1"/>
      <c r="H220" s="1"/>
      <c r="I220" s="1"/>
      <c r="K220" s="5">
        <f t="shared" si="3"/>
        <v>0</v>
      </c>
    </row>
    <row r="221" spans="2:11" x14ac:dyDescent="0.3">
      <c r="B221" t="s">
        <v>444</v>
      </c>
      <c r="C221" s="2">
        <v>2851.4639999999995</v>
      </c>
      <c r="D221" s="2">
        <v>3136</v>
      </c>
      <c r="E221" s="1" t="s">
        <v>5</v>
      </c>
      <c r="F221" s="2" t="s">
        <v>866</v>
      </c>
      <c r="G221" s="1"/>
      <c r="H221" s="1"/>
      <c r="I221" s="1"/>
      <c r="K221" s="5">
        <f t="shared" si="3"/>
        <v>0</v>
      </c>
    </row>
    <row r="222" spans="2:11" x14ac:dyDescent="0.3">
      <c r="B222" t="s">
        <v>445</v>
      </c>
      <c r="C222" s="2">
        <v>208.00700000000001</v>
      </c>
      <c r="D222" s="2">
        <v>505</v>
      </c>
      <c r="E222" s="1" t="s">
        <v>5</v>
      </c>
      <c r="F222" s="2" t="s">
        <v>866</v>
      </c>
      <c r="G222" s="1"/>
      <c r="H222" s="1"/>
      <c r="I222" s="1"/>
      <c r="K222" s="5">
        <f t="shared" si="3"/>
        <v>0</v>
      </c>
    </row>
    <row r="223" spans="2:11" x14ac:dyDescent="0.3">
      <c r="B223" t="s">
        <v>446</v>
      </c>
      <c r="C223" s="2">
        <v>224.65299999999996</v>
      </c>
      <c r="D223" s="2">
        <v>5370</v>
      </c>
      <c r="E223" s="1" t="s">
        <v>5</v>
      </c>
      <c r="F223" s="2" t="s">
        <v>866</v>
      </c>
      <c r="G223" s="1"/>
      <c r="H223" s="1"/>
      <c r="I223" s="1"/>
      <c r="K223" s="5">
        <f t="shared" si="3"/>
        <v>0</v>
      </c>
    </row>
    <row r="224" spans="2:11" x14ac:dyDescent="0.3">
      <c r="B224" t="s">
        <v>447</v>
      </c>
      <c r="C224" s="2">
        <v>600</v>
      </c>
      <c r="D224" s="2">
        <v>983</v>
      </c>
      <c r="E224" s="1" t="s">
        <v>5</v>
      </c>
      <c r="F224" s="2" t="s">
        <v>866</v>
      </c>
      <c r="G224" s="1"/>
      <c r="H224" s="1"/>
      <c r="I224" s="1"/>
      <c r="K224" s="5">
        <f t="shared" si="3"/>
        <v>0</v>
      </c>
    </row>
    <row r="225" spans="2:11" x14ac:dyDescent="0.3">
      <c r="B225" t="s">
        <v>448</v>
      </c>
      <c r="C225" s="2">
        <v>107.32</v>
      </c>
      <c r="D225" s="2">
        <v>3562</v>
      </c>
      <c r="E225" s="1" t="s">
        <v>5</v>
      </c>
      <c r="F225" s="2" t="s">
        <v>866</v>
      </c>
      <c r="G225" s="1"/>
      <c r="H225" s="1"/>
      <c r="I225" s="1"/>
      <c r="K225" s="5">
        <f t="shared" si="3"/>
        <v>0</v>
      </c>
    </row>
    <row r="226" spans="2:11" x14ac:dyDescent="0.3">
      <c r="B226" t="s">
        <v>449</v>
      </c>
      <c r="C226" s="2">
        <v>697.35000000000014</v>
      </c>
      <c r="D226" s="2">
        <v>3627</v>
      </c>
      <c r="E226" s="1" t="s">
        <v>5</v>
      </c>
      <c r="F226" s="2" t="s">
        <v>866</v>
      </c>
      <c r="G226" s="1"/>
      <c r="H226" s="1"/>
      <c r="I226" s="1"/>
      <c r="K226" s="5">
        <f t="shared" si="3"/>
        <v>0</v>
      </c>
    </row>
    <row r="227" spans="2:11" x14ac:dyDescent="0.3">
      <c r="B227" t="s">
        <v>450</v>
      </c>
      <c r="C227" s="2">
        <v>1605.0709999999997</v>
      </c>
      <c r="D227" s="2">
        <v>1524</v>
      </c>
      <c r="E227" s="1" t="s">
        <v>866</v>
      </c>
      <c r="F227" s="2">
        <v>1605.08</v>
      </c>
      <c r="G227" s="1"/>
      <c r="H227" s="1" t="s">
        <v>5</v>
      </c>
      <c r="I227" s="1"/>
      <c r="K227" s="5">
        <f t="shared" si="3"/>
        <v>81.070999999999685</v>
      </c>
    </row>
    <row r="228" spans="2:11" x14ac:dyDescent="0.3">
      <c r="B228" t="s">
        <v>451</v>
      </c>
      <c r="C228" s="2">
        <v>833.54500000000007</v>
      </c>
      <c r="D228" s="2">
        <v>1711</v>
      </c>
      <c r="E228" s="1" t="s">
        <v>5</v>
      </c>
      <c r="F228" s="2" t="s">
        <v>866</v>
      </c>
      <c r="G228" s="1"/>
      <c r="H228" s="1"/>
      <c r="I228" s="1"/>
      <c r="K228" s="5">
        <f t="shared" si="3"/>
        <v>0</v>
      </c>
    </row>
    <row r="229" spans="2:11" x14ac:dyDescent="0.3">
      <c r="B229" t="s">
        <v>452</v>
      </c>
      <c r="C229" s="2">
        <v>2674.4639999999981</v>
      </c>
      <c r="D229" s="2">
        <v>3433</v>
      </c>
      <c r="E229" s="1" t="s">
        <v>5</v>
      </c>
      <c r="F229" s="2" t="s">
        <v>866</v>
      </c>
      <c r="G229" s="1"/>
      <c r="H229" s="1"/>
      <c r="I229" s="1"/>
      <c r="K229" s="5">
        <f t="shared" si="3"/>
        <v>0</v>
      </c>
    </row>
    <row r="230" spans="2:11" x14ac:dyDescent="0.3">
      <c r="B230" t="s">
        <v>453</v>
      </c>
      <c r="C230" s="2">
        <v>6695.2010000000009</v>
      </c>
      <c r="D230" s="2">
        <v>7394</v>
      </c>
      <c r="E230" s="1" t="s">
        <v>5</v>
      </c>
      <c r="F230" s="2" t="s">
        <v>866</v>
      </c>
      <c r="G230" s="1"/>
      <c r="H230" s="1"/>
      <c r="I230" s="1"/>
      <c r="K230" s="5">
        <f t="shared" si="3"/>
        <v>0</v>
      </c>
    </row>
    <row r="231" spans="2:11" x14ac:dyDescent="0.3">
      <c r="B231" t="s">
        <v>454</v>
      </c>
      <c r="C231" s="2">
        <v>4828.2250000000022</v>
      </c>
      <c r="D231" s="2">
        <v>5979</v>
      </c>
      <c r="E231" s="1" t="s">
        <v>5</v>
      </c>
      <c r="F231" s="2" t="s">
        <v>866</v>
      </c>
      <c r="G231" s="1"/>
      <c r="H231" s="1"/>
      <c r="I231" s="1"/>
      <c r="K231" s="5">
        <f t="shared" si="3"/>
        <v>0</v>
      </c>
    </row>
    <row r="232" spans="2:11" x14ac:dyDescent="0.3">
      <c r="B232" t="s">
        <v>455</v>
      </c>
      <c r="C232" s="2">
        <v>1855.0039999999997</v>
      </c>
      <c r="D232" s="2">
        <v>2007</v>
      </c>
      <c r="E232" s="1" t="s">
        <v>5</v>
      </c>
      <c r="F232" s="2" t="s">
        <v>866</v>
      </c>
      <c r="G232" s="1"/>
      <c r="H232" s="1"/>
      <c r="I232" s="1"/>
      <c r="K232" s="5">
        <f t="shared" si="3"/>
        <v>0</v>
      </c>
    </row>
    <row r="233" spans="2:11" x14ac:dyDescent="0.3">
      <c r="B233" t="s">
        <v>456</v>
      </c>
      <c r="C233" s="2">
        <v>1400.172</v>
      </c>
      <c r="D233" s="2">
        <v>8176</v>
      </c>
      <c r="E233" s="1" t="s">
        <v>5</v>
      </c>
      <c r="F233" s="2" t="s">
        <v>866</v>
      </c>
      <c r="G233" s="1"/>
      <c r="H233" s="1"/>
      <c r="I233" s="1"/>
      <c r="K233" s="5">
        <f t="shared" si="3"/>
        <v>0</v>
      </c>
    </row>
    <row r="234" spans="2:11" x14ac:dyDescent="0.3">
      <c r="B234" t="s">
        <v>457</v>
      </c>
      <c r="C234" s="2">
        <v>3982.5079999999998</v>
      </c>
      <c r="D234" s="2">
        <v>4373</v>
      </c>
      <c r="E234" s="1" t="s">
        <v>5</v>
      </c>
      <c r="F234" s="2" t="s">
        <v>866</v>
      </c>
      <c r="G234" s="1"/>
      <c r="H234" s="1"/>
      <c r="I234" s="1"/>
      <c r="K234" s="5">
        <f t="shared" si="3"/>
        <v>0</v>
      </c>
    </row>
    <row r="235" spans="2:11" x14ac:dyDescent="0.3">
      <c r="B235" t="s">
        <v>458</v>
      </c>
      <c r="C235" s="2">
        <v>1172.6580000000001</v>
      </c>
      <c r="D235" s="2">
        <v>2008</v>
      </c>
      <c r="E235" s="1" t="s">
        <v>5</v>
      </c>
      <c r="F235" s="2" t="s">
        <v>866</v>
      </c>
      <c r="G235" s="1"/>
      <c r="H235" s="1"/>
      <c r="I235" s="1"/>
      <c r="K235" s="5">
        <f t="shared" si="3"/>
        <v>0</v>
      </c>
    </row>
    <row r="236" spans="2:11" x14ac:dyDescent="0.3">
      <c r="B236" t="s">
        <v>459</v>
      </c>
      <c r="C236" s="2">
        <v>2090.0250000000001</v>
      </c>
      <c r="D236" s="2">
        <v>5447</v>
      </c>
      <c r="E236" s="1" t="s">
        <v>5</v>
      </c>
      <c r="F236" s="2" t="s">
        <v>866</v>
      </c>
      <c r="G236" s="1"/>
      <c r="H236" s="1"/>
      <c r="I236" s="1"/>
      <c r="K236" s="5">
        <f t="shared" si="3"/>
        <v>0</v>
      </c>
    </row>
    <row r="237" spans="2:11" x14ac:dyDescent="0.3">
      <c r="B237" t="s">
        <v>460</v>
      </c>
      <c r="C237" s="2">
        <v>2539.6729999999993</v>
      </c>
      <c r="D237" s="2">
        <v>3541</v>
      </c>
      <c r="E237" s="1" t="s">
        <v>5</v>
      </c>
      <c r="F237" s="2" t="s">
        <v>866</v>
      </c>
      <c r="G237" s="1"/>
      <c r="H237" s="1"/>
      <c r="I237" s="1"/>
      <c r="K237" s="5">
        <f t="shared" si="3"/>
        <v>0</v>
      </c>
    </row>
    <row r="238" spans="2:11" x14ac:dyDescent="0.3">
      <c r="B238" t="s">
        <v>461</v>
      </c>
      <c r="C238" s="2">
        <v>3.8789999999999996</v>
      </c>
      <c r="D238" s="2">
        <v>179</v>
      </c>
      <c r="E238" s="1" t="s">
        <v>5</v>
      </c>
      <c r="F238" s="2" t="s">
        <v>866</v>
      </c>
      <c r="G238" s="1"/>
      <c r="H238" s="1"/>
      <c r="I238" s="1"/>
      <c r="K238" s="5">
        <f t="shared" si="3"/>
        <v>0</v>
      </c>
    </row>
    <row r="239" spans="2:11" x14ac:dyDescent="0.3">
      <c r="B239" t="s">
        <v>462</v>
      </c>
      <c r="C239" s="2">
        <v>3161.7569999999992</v>
      </c>
      <c r="D239" s="2">
        <v>4187</v>
      </c>
      <c r="E239" s="1" t="s">
        <v>5</v>
      </c>
      <c r="F239" s="2" t="s">
        <v>866</v>
      </c>
      <c r="G239" s="1"/>
      <c r="H239" s="1"/>
      <c r="I239" s="1"/>
      <c r="K239" s="5">
        <f t="shared" si="3"/>
        <v>0</v>
      </c>
    </row>
    <row r="240" spans="2:11" x14ac:dyDescent="0.3">
      <c r="B240" t="s">
        <v>463</v>
      </c>
      <c r="C240" s="2">
        <v>3585.6839999999988</v>
      </c>
      <c r="D240" s="2">
        <v>5460</v>
      </c>
      <c r="E240" s="1" t="s">
        <v>5</v>
      </c>
      <c r="F240" s="2" t="s">
        <v>866</v>
      </c>
      <c r="G240" s="1"/>
      <c r="H240" s="1"/>
      <c r="I240" s="1"/>
      <c r="K240" s="5">
        <f t="shared" si="3"/>
        <v>0</v>
      </c>
    </row>
    <row r="241" spans="2:11" x14ac:dyDescent="0.3">
      <c r="B241" t="s">
        <v>464</v>
      </c>
      <c r="C241" s="2">
        <v>2853.3529999999987</v>
      </c>
      <c r="D241" s="2">
        <v>2938</v>
      </c>
      <c r="E241" s="1" t="s">
        <v>5</v>
      </c>
      <c r="F241" s="2" t="s">
        <v>866</v>
      </c>
      <c r="G241" s="1"/>
      <c r="H241" s="1"/>
      <c r="I241" s="1"/>
      <c r="K241" s="5">
        <f t="shared" si="3"/>
        <v>0</v>
      </c>
    </row>
    <row r="242" spans="2:11" x14ac:dyDescent="0.3">
      <c r="B242" t="s">
        <v>465</v>
      </c>
      <c r="C242" s="2">
        <v>2884.6609999999996</v>
      </c>
      <c r="D242" s="2">
        <v>3527</v>
      </c>
      <c r="E242" s="1" t="s">
        <v>5</v>
      </c>
      <c r="F242" s="2" t="s">
        <v>866</v>
      </c>
      <c r="G242" s="1"/>
      <c r="H242" s="1"/>
      <c r="I242" s="1"/>
      <c r="K242" s="5">
        <f t="shared" si="3"/>
        <v>0</v>
      </c>
    </row>
    <row r="243" spans="2:11" x14ac:dyDescent="0.3">
      <c r="B243" t="s">
        <v>466</v>
      </c>
      <c r="C243" s="2">
        <v>194.94</v>
      </c>
      <c r="D243" s="2">
        <v>2502</v>
      </c>
      <c r="E243" s="1" t="s">
        <v>5</v>
      </c>
      <c r="F243" s="2" t="s">
        <v>866</v>
      </c>
      <c r="G243" s="1"/>
      <c r="H243" s="1"/>
      <c r="I243" s="1"/>
      <c r="K243" s="5">
        <f t="shared" si="3"/>
        <v>0</v>
      </c>
    </row>
    <row r="244" spans="2:11" x14ac:dyDescent="0.3">
      <c r="B244" t="s">
        <v>467</v>
      </c>
      <c r="C244" s="2">
        <v>1637.9449999999997</v>
      </c>
      <c r="D244" s="2">
        <v>7972</v>
      </c>
      <c r="E244" s="1" t="s">
        <v>5</v>
      </c>
      <c r="F244" s="2" t="s">
        <v>866</v>
      </c>
      <c r="G244" s="1"/>
      <c r="H244" s="1"/>
      <c r="I244" s="1"/>
      <c r="K244" s="5">
        <f t="shared" si="3"/>
        <v>0</v>
      </c>
    </row>
    <row r="245" spans="2:11" x14ac:dyDescent="0.3">
      <c r="B245" t="s">
        <v>468</v>
      </c>
      <c r="C245" s="2">
        <v>603.30500000000006</v>
      </c>
      <c r="D245" s="2">
        <v>680</v>
      </c>
      <c r="E245" s="1" t="s">
        <v>5</v>
      </c>
      <c r="F245" s="2" t="s">
        <v>866</v>
      </c>
      <c r="G245" s="1"/>
      <c r="H245" s="1"/>
      <c r="I245" s="1"/>
      <c r="K245" s="5">
        <f t="shared" si="3"/>
        <v>0</v>
      </c>
    </row>
    <row r="246" spans="2:11" x14ac:dyDescent="0.3">
      <c r="B246" t="s">
        <v>469</v>
      </c>
      <c r="C246" s="2">
        <v>98.01600000000002</v>
      </c>
      <c r="D246" s="2">
        <v>190</v>
      </c>
      <c r="E246" s="1" t="s">
        <v>5</v>
      </c>
      <c r="F246" s="2" t="s">
        <v>866</v>
      </c>
      <c r="G246" s="1"/>
      <c r="H246" s="1"/>
      <c r="I246" s="1"/>
      <c r="K246" s="5">
        <f t="shared" si="3"/>
        <v>0</v>
      </c>
    </row>
    <row r="247" spans="2:11" x14ac:dyDescent="0.3">
      <c r="B247" t="s">
        <v>470</v>
      </c>
      <c r="C247" s="2">
        <v>1359.5109999999997</v>
      </c>
      <c r="D247" s="2">
        <v>1129</v>
      </c>
      <c r="E247" s="1" t="s">
        <v>866</v>
      </c>
      <c r="F247" s="2">
        <v>1380</v>
      </c>
      <c r="G247" s="1"/>
      <c r="H247" s="1"/>
      <c r="I247" s="1" t="s">
        <v>5</v>
      </c>
      <c r="K247" s="5">
        <f t="shared" si="3"/>
        <v>230.51099999999974</v>
      </c>
    </row>
    <row r="248" spans="2:11" x14ac:dyDescent="0.3">
      <c r="B248" t="s">
        <v>471</v>
      </c>
      <c r="C248" s="2">
        <v>4165.8989999999994</v>
      </c>
      <c r="D248" s="2">
        <v>7351</v>
      </c>
      <c r="E248" s="1" t="s">
        <v>5</v>
      </c>
      <c r="F248" s="2" t="s">
        <v>866</v>
      </c>
      <c r="G248" s="1"/>
      <c r="H248" s="1"/>
      <c r="I248" s="1"/>
      <c r="K248" s="5">
        <f t="shared" si="3"/>
        <v>0</v>
      </c>
    </row>
    <row r="249" spans="2:11" x14ac:dyDescent="0.3">
      <c r="B249" t="s">
        <v>472</v>
      </c>
      <c r="C249" s="2">
        <v>2331.7749999999996</v>
      </c>
      <c r="D249" s="2">
        <v>4579</v>
      </c>
      <c r="E249" s="1" t="s">
        <v>5</v>
      </c>
      <c r="F249" s="2" t="s">
        <v>866</v>
      </c>
      <c r="G249" s="1"/>
      <c r="H249" s="1"/>
      <c r="I249" s="1"/>
      <c r="K249" s="5">
        <f t="shared" si="3"/>
        <v>0</v>
      </c>
    </row>
    <row r="250" spans="2:11" x14ac:dyDescent="0.3">
      <c r="B250" t="s">
        <v>473</v>
      </c>
      <c r="C250" s="2">
        <v>854.62900000000013</v>
      </c>
      <c r="D250" s="2">
        <v>736</v>
      </c>
      <c r="E250" s="1" t="s">
        <v>866</v>
      </c>
      <c r="F250" s="2">
        <v>1500</v>
      </c>
      <c r="G250" s="1" t="s">
        <v>5</v>
      </c>
      <c r="H250" s="1"/>
      <c r="I250" s="1"/>
      <c r="K250" s="5">
        <f t="shared" si="3"/>
        <v>118.62900000000013</v>
      </c>
    </row>
    <row r="251" spans="2:11" x14ac:dyDescent="0.3">
      <c r="B251" t="s">
        <v>474</v>
      </c>
      <c r="C251" s="2">
        <v>1420.9899999999998</v>
      </c>
      <c r="D251" s="2">
        <v>4899</v>
      </c>
      <c r="E251" s="1" t="s">
        <v>5</v>
      </c>
      <c r="F251" s="2" t="s">
        <v>866</v>
      </c>
      <c r="G251" s="1"/>
      <c r="H251" s="1"/>
      <c r="I251" s="1"/>
      <c r="K251" s="5">
        <f t="shared" si="3"/>
        <v>0</v>
      </c>
    </row>
    <row r="252" spans="2:11" x14ac:dyDescent="0.3">
      <c r="B252" t="s">
        <v>475</v>
      </c>
      <c r="C252" s="2">
        <v>4959.684000000002</v>
      </c>
      <c r="D252" s="2">
        <v>5685</v>
      </c>
      <c r="E252" s="1" t="s">
        <v>5</v>
      </c>
      <c r="F252" s="2" t="s">
        <v>866</v>
      </c>
      <c r="G252" s="1"/>
      <c r="H252" s="1"/>
      <c r="I252" s="1"/>
      <c r="K252" s="5">
        <f t="shared" si="3"/>
        <v>0</v>
      </c>
    </row>
    <row r="253" spans="2:11" x14ac:dyDescent="0.3">
      <c r="B253" t="s">
        <v>476</v>
      </c>
      <c r="C253" s="2">
        <v>1829.6030000000001</v>
      </c>
      <c r="D253" s="2">
        <v>1725</v>
      </c>
      <c r="E253" s="1" t="s">
        <v>866</v>
      </c>
      <c r="F253" s="2">
        <v>1830</v>
      </c>
      <c r="G253" s="1" t="s">
        <v>5</v>
      </c>
      <c r="H253" s="1"/>
      <c r="I253" s="1"/>
      <c r="K253" s="5">
        <f t="shared" si="3"/>
        <v>104.60300000000007</v>
      </c>
    </row>
    <row r="254" spans="2:11" x14ac:dyDescent="0.3">
      <c r="B254" t="s">
        <v>477</v>
      </c>
      <c r="C254" s="2">
        <v>4336.6700000000037</v>
      </c>
      <c r="D254" s="2">
        <v>3988</v>
      </c>
      <c r="E254" s="1" t="s">
        <v>866</v>
      </c>
      <c r="F254" s="2">
        <v>4539</v>
      </c>
      <c r="G254" s="1" t="s">
        <v>5</v>
      </c>
      <c r="H254" s="1"/>
      <c r="I254" s="1"/>
      <c r="K254" s="5">
        <f t="shared" si="3"/>
        <v>348.67000000000371</v>
      </c>
    </row>
    <row r="255" spans="2:11" x14ac:dyDescent="0.3">
      <c r="B255" t="s">
        <v>478</v>
      </c>
      <c r="C255" s="2">
        <v>10569.553000000007</v>
      </c>
      <c r="D255" s="2">
        <v>8472</v>
      </c>
      <c r="E255" s="1" t="s">
        <v>866</v>
      </c>
      <c r="F255" s="2">
        <v>10570</v>
      </c>
      <c r="G255" s="1"/>
      <c r="H255" s="1" t="s">
        <v>5</v>
      </c>
      <c r="I255" s="1"/>
      <c r="K255" s="5">
        <f t="shared" si="3"/>
        <v>2097.5530000000072</v>
      </c>
    </row>
    <row r="256" spans="2:11" x14ac:dyDescent="0.3">
      <c r="B256" t="s">
        <v>479</v>
      </c>
      <c r="C256" s="2">
        <v>4436.5130000000036</v>
      </c>
      <c r="D256" s="2">
        <v>5277</v>
      </c>
      <c r="E256" s="1" t="s">
        <v>5</v>
      </c>
      <c r="F256" s="2" t="s">
        <v>866</v>
      </c>
      <c r="G256" s="1"/>
      <c r="H256" s="1"/>
      <c r="I256" s="1"/>
      <c r="K256" s="5">
        <f t="shared" si="3"/>
        <v>0</v>
      </c>
    </row>
    <row r="257" spans="2:11" x14ac:dyDescent="0.3">
      <c r="B257" t="s">
        <v>480</v>
      </c>
      <c r="C257" s="2">
        <v>1516.1169999999997</v>
      </c>
      <c r="D257" s="2">
        <v>1813</v>
      </c>
      <c r="E257" s="1" t="s">
        <v>5</v>
      </c>
      <c r="F257" s="2" t="s">
        <v>866</v>
      </c>
      <c r="G257" s="1"/>
      <c r="H257" s="1"/>
      <c r="I257" s="1"/>
      <c r="K257" s="5">
        <f t="shared" si="3"/>
        <v>0</v>
      </c>
    </row>
    <row r="258" spans="2:11" x14ac:dyDescent="0.3">
      <c r="B258" t="s">
        <v>481</v>
      </c>
      <c r="C258" s="2">
        <v>3261.7190000000001</v>
      </c>
      <c r="D258" s="2">
        <v>4285</v>
      </c>
      <c r="E258" s="1" t="s">
        <v>5</v>
      </c>
      <c r="F258" s="2" t="s">
        <v>866</v>
      </c>
      <c r="G258" s="1"/>
      <c r="H258" s="1"/>
      <c r="I258" s="1"/>
      <c r="K258" s="5">
        <f t="shared" si="3"/>
        <v>0</v>
      </c>
    </row>
    <row r="259" spans="2:11" x14ac:dyDescent="0.3">
      <c r="B259" t="s">
        <v>482</v>
      </c>
      <c r="C259" s="2">
        <v>614.601</v>
      </c>
      <c r="D259" s="2">
        <v>4602</v>
      </c>
      <c r="E259" s="1" t="s">
        <v>5</v>
      </c>
      <c r="F259" s="2" t="s">
        <v>866</v>
      </c>
      <c r="G259" s="1"/>
      <c r="H259" s="1"/>
      <c r="I259" s="1"/>
      <c r="K259" s="5">
        <f t="shared" si="3"/>
        <v>0</v>
      </c>
    </row>
    <row r="260" spans="2:11" x14ac:dyDescent="0.3">
      <c r="B260" t="s">
        <v>483</v>
      </c>
      <c r="C260" s="2">
        <v>0</v>
      </c>
      <c r="D260" s="2">
        <v>0</v>
      </c>
      <c r="E260" s="1" t="s">
        <v>5</v>
      </c>
      <c r="F260" s="2" t="s">
        <v>866</v>
      </c>
      <c r="G260" s="1"/>
      <c r="H260" s="1"/>
      <c r="I260" s="1"/>
      <c r="K260" s="5">
        <f t="shared" si="3"/>
        <v>0</v>
      </c>
    </row>
    <row r="261" spans="2:11" x14ac:dyDescent="0.3">
      <c r="B261" t="s">
        <v>484</v>
      </c>
      <c r="C261" s="2">
        <v>5915.9539999999997</v>
      </c>
      <c r="D261" s="2">
        <v>6087</v>
      </c>
      <c r="E261" s="1" t="s">
        <v>5</v>
      </c>
      <c r="F261" s="2" t="s">
        <v>866</v>
      </c>
      <c r="G261" s="1"/>
      <c r="H261" s="1"/>
      <c r="I261" s="1"/>
      <c r="K261" s="5">
        <f t="shared" si="3"/>
        <v>0</v>
      </c>
    </row>
    <row r="262" spans="2:11" x14ac:dyDescent="0.3">
      <c r="B262" t="s">
        <v>485</v>
      </c>
      <c r="C262" s="2">
        <v>968.94100000000014</v>
      </c>
      <c r="D262" s="2">
        <v>1478</v>
      </c>
      <c r="E262" s="1" t="s">
        <v>5</v>
      </c>
      <c r="F262" s="2" t="s">
        <v>866</v>
      </c>
      <c r="G262" s="1"/>
      <c r="H262" s="1"/>
      <c r="I262" s="1"/>
      <c r="K262" s="5">
        <f t="shared" si="3"/>
        <v>0</v>
      </c>
    </row>
    <row r="263" spans="2:11" x14ac:dyDescent="0.3">
      <c r="B263" t="s">
        <v>486</v>
      </c>
      <c r="C263" s="2">
        <v>2388.8819999999996</v>
      </c>
      <c r="D263" s="2">
        <v>2732</v>
      </c>
      <c r="E263" s="1" t="s">
        <v>5</v>
      </c>
      <c r="F263" s="2" t="s">
        <v>866</v>
      </c>
      <c r="G263" s="1"/>
      <c r="H263" s="1"/>
      <c r="I263" s="1"/>
      <c r="K263" s="5">
        <f t="shared" si="3"/>
        <v>0</v>
      </c>
    </row>
    <row r="264" spans="2:11" x14ac:dyDescent="0.3">
      <c r="B264" t="s">
        <v>487</v>
      </c>
      <c r="C264" s="2">
        <v>1228.5889999999997</v>
      </c>
      <c r="D264" s="2">
        <v>1089</v>
      </c>
      <c r="E264" s="1" t="s">
        <v>866</v>
      </c>
      <c r="F264" s="2">
        <v>2180</v>
      </c>
      <c r="G264" s="1" t="s">
        <v>5</v>
      </c>
      <c r="H264" s="1"/>
      <c r="I264" s="1"/>
      <c r="K264" s="5">
        <f t="shared" si="3"/>
        <v>139.58899999999971</v>
      </c>
    </row>
    <row r="265" spans="2:11" x14ac:dyDescent="0.3">
      <c r="B265" t="s">
        <v>488</v>
      </c>
      <c r="C265" s="2">
        <v>3161.9989999999993</v>
      </c>
      <c r="D265" s="2">
        <v>4168</v>
      </c>
      <c r="E265" s="1" t="s">
        <v>5</v>
      </c>
      <c r="F265" s="2" t="s">
        <v>866</v>
      </c>
      <c r="G265" s="1"/>
      <c r="H265" s="1"/>
      <c r="I265" s="1"/>
      <c r="K265" s="5">
        <f t="shared" si="3"/>
        <v>0</v>
      </c>
    </row>
    <row r="266" spans="2:11" x14ac:dyDescent="0.3">
      <c r="B266" t="s">
        <v>489</v>
      </c>
      <c r="C266" s="2">
        <v>0</v>
      </c>
      <c r="D266" s="2">
        <v>266</v>
      </c>
      <c r="E266" s="1" t="s">
        <v>5</v>
      </c>
      <c r="F266" s="2" t="s">
        <v>866</v>
      </c>
      <c r="G266" s="1"/>
      <c r="H266" s="1"/>
      <c r="I266" s="1"/>
      <c r="K266" s="5">
        <f t="shared" si="3"/>
        <v>0</v>
      </c>
    </row>
    <row r="267" spans="2:11" x14ac:dyDescent="0.3">
      <c r="B267" t="s">
        <v>490</v>
      </c>
      <c r="C267" s="2">
        <v>479.85200000000009</v>
      </c>
      <c r="D267" s="2">
        <v>4259</v>
      </c>
      <c r="E267" s="1" t="s">
        <v>5</v>
      </c>
      <c r="F267" s="2" t="s">
        <v>866</v>
      </c>
      <c r="G267" s="1"/>
      <c r="H267" s="1"/>
      <c r="I267" s="1"/>
      <c r="K267" s="5">
        <f t="shared" si="3"/>
        <v>0</v>
      </c>
    </row>
    <row r="268" spans="2:11" x14ac:dyDescent="0.3">
      <c r="B268" t="s">
        <v>491</v>
      </c>
      <c r="C268" s="2">
        <v>1963.0320000000004</v>
      </c>
      <c r="D268" s="2">
        <v>1553</v>
      </c>
      <c r="E268" s="1" t="s">
        <v>866</v>
      </c>
      <c r="F268" s="2">
        <v>2090</v>
      </c>
      <c r="G268" s="1"/>
      <c r="H268" s="1"/>
      <c r="I268" s="1" t="s">
        <v>5</v>
      </c>
      <c r="K268" s="5">
        <f t="shared" si="3"/>
        <v>410.03200000000038</v>
      </c>
    </row>
    <row r="269" spans="2:11" x14ac:dyDescent="0.3">
      <c r="B269" t="s">
        <v>492</v>
      </c>
      <c r="C269" s="2">
        <v>1077.78</v>
      </c>
      <c r="D269" s="2">
        <v>371</v>
      </c>
      <c r="E269" s="1" t="s">
        <v>866</v>
      </c>
      <c r="F269" s="2">
        <v>3835</v>
      </c>
      <c r="G269" s="1" t="s">
        <v>5</v>
      </c>
      <c r="H269" s="1"/>
      <c r="I269" s="1"/>
      <c r="K269" s="5">
        <f t="shared" si="3"/>
        <v>706.78</v>
      </c>
    </row>
    <row r="270" spans="2:11" x14ac:dyDescent="0.3">
      <c r="B270" t="s">
        <v>493</v>
      </c>
      <c r="C270" s="2">
        <v>2225.7139999999999</v>
      </c>
      <c r="D270" s="2">
        <v>2345</v>
      </c>
      <c r="E270" s="1" t="s">
        <v>5</v>
      </c>
      <c r="F270" s="2" t="s">
        <v>866</v>
      </c>
      <c r="G270" s="1"/>
      <c r="H270" s="1"/>
      <c r="I270" s="1"/>
      <c r="K270" s="5">
        <f t="shared" si="3"/>
        <v>0</v>
      </c>
    </row>
    <row r="271" spans="2:11" x14ac:dyDescent="0.3">
      <c r="B271" t="s">
        <v>494</v>
      </c>
      <c r="C271" s="2">
        <v>10282.251</v>
      </c>
      <c r="D271" s="2">
        <v>8350</v>
      </c>
      <c r="E271" s="1" t="s">
        <v>866</v>
      </c>
      <c r="F271" s="2">
        <v>10283</v>
      </c>
      <c r="G271" s="1"/>
      <c r="H271" s="1"/>
      <c r="I271" s="1" t="s">
        <v>5</v>
      </c>
      <c r="K271" s="5">
        <f t="shared" si="3"/>
        <v>1932.2510000000002</v>
      </c>
    </row>
    <row r="272" spans="2:11" x14ac:dyDescent="0.3">
      <c r="B272" t="s">
        <v>495</v>
      </c>
      <c r="C272" s="2">
        <v>2121.7619999999993</v>
      </c>
      <c r="D272" s="2">
        <v>2057</v>
      </c>
      <c r="E272" s="1" t="s">
        <v>866</v>
      </c>
      <c r="F272" s="2">
        <v>2159</v>
      </c>
      <c r="G272" s="1" t="s">
        <v>5</v>
      </c>
      <c r="H272" s="1"/>
      <c r="I272" s="1"/>
      <c r="K272" s="5">
        <f t="shared" ref="K272:K335" si="4">IF((C272&gt;D272),ABS(D272-C272),0)</f>
        <v>64.761999999999261</v>
      </c>
    </row>
    <row r="273" spans="2:11" x14ac:dyDescent="0.3">
      <c r="B273" t="s">
        <v>496</v>
      </c>
      <c r="C273" s="2">
        <v>0</v>
      </c>
      <c r="D273" s="2">
        <v>108</v>
      </c>
      <c r="E273" s="1" t="s">
        <v>5</v>
      </c>
      <c r="F273" s="2" t="s">
        <v>866</v>
      </c>
      <c r="G273" s="1"/>
      <c r="H273" s="1"/>
      <c r="I273" s="1"/>
      <c r="K273" s="5">
        <f t="shared" si="4"/>
        <v>0</v>
      </c>
    </row>
    <row r="274" spans="2:11" x14ac:dyDescent="0.3">
      <c r="B274" t="s">
        <v>497</v>
      </c>
      <c r="C274" s="2">
        <v>1796.4040000000005</v>
      </c>
      <c r="D274" s="2">
        <v>7195</v>
      </c>
      <c r="E274" s="1" t="s">
        <v>5</v>
      </c>
      <c r="F274" s="2" t="s">
        <v>866</v>
      </c>
      <c r="G274" s="1"/>
      <c r="H274" s="1"/>
      <c r="I274" s="1"/>
      <c r="K274" s="5">
        <f t="shared" si="4"/>
        <v>0</v>
      </c>
    </row>
    <row r="275" spans="2:11" x14ac:dyDescent="0.3">
      <c r="B275" t="s">
        <v>498</v>
      </c>
      <c r="C275" s="2">
        <v>2027.047</v>
      </c>
      <c r="D275" s="2">
        <v>5548</v>
      </c>
      <c r="E275" s="1" t="s">
        <v>5</v>
      </c>
      <c r="F275" s="2" t="s">
        <v>866</v>
      </c>
      <c r="G275" s="1"/>
      <c r="H275" s="1"/>
      <c r="I275" s="1"/>
      <c r="K275" s="5">
        <f t="shared" si="4"/>
        <v>0</v>
      </c>
    </row>
    <row r="276" spans="2:11" x14ac:dyDescent="0.3">
      <c r="B276" t="s">
        <v>499</v>
      </c>
      <c r="C276" s="2">
        <v>1075.492</v>
      </c>
      <c r="D276" s="2">
        <v>3836</v>
      </c>
      <c r="E276" s="1" t="s">
        <v>5</v>
      </c>
      <c r="F276" s="2" t="s">
        <v>866</v>
      </c>
      <c r="G276" s="1"/>
      <c r="H276" s="1"/>
      <c r="I276" s="1"/>
      <c r="K276" s="5">
        <f t="shared" si="4"/>
        <v>0</v>
      </c>
    </row>
    <row r="277" spans="2:11" x14ac:dyDescent="0.3">
      <c r="B277" t="s">
        <v>500</v>
      </c>
      <c r="C277" s="2">
        <v>2637.0339999999997</v>
      </c>
      <c r="D277" s="2">
        <v>6431</v>
      </c>
      <c r="E277" s="1" t="s">
        <v>5</v>
      </c>
      <c r="F277" s="2" t="s">
        <v>866</v>
      </c>
      <c r="G277" s="1"/>
      <c r="H277" s="1"/>
      <c r="I277" s="1"/>
      <c r="K277" s="5">
        <f t="shared" si="4"/>
        <v>0</v>
      </c>
    </row>
    <row r="278" spans="2:11" x14ac:dyDescent="0.3">
      <c r="B278" t="s">
        <v>501</v>
      </c>
      <c r="C278" s="2">
        <v>5439.3199999999988</v>
      </c>
      <c r="D278" s="2">
        <v>4761</v>
      </c>
      <c r="E278" s="1" t="s">
        <v>866</v>
      </c>
      <c r="F278" s="2">
        <v>5440</v>
      </c>
      <c r="G278" s="1"/>
      <c r="H278" s="1"/>
      <c r="I278" s="1" t="s">
        <v>5</v>
      </c>
      <c r="K278" s="5">
        <f t="shared" si="4"/>
        <v>678.3199999999988</v>
      </c>
    </row>
    <row r="279" spans="2:11" x14ac:dyDescent="0.3">
      <c r="B279" t="s">
        <v>502</v>
      </c>
      <c r="C279" s="2">
        <v>7652.8349999999991</v>
      </c>
      <c r="D279" s="2">
        <v>3514</v>
      </c>
      <c r="E279" s="1" t="s">
        <v>866</v>
      </c>
      <c r="F279" s="2">
        <v>7653</v>
      </c>
      <c r="G279" s="1"/>
      <c r="H279" s="1"/>
      <c r="I279" s="1" t="s">
        <v>5</v>
      </c>
      <c r="K279" s="5">
        <f t="shared" si="4"/>
        <v>4138.8349999999991</v>
      </c>
    </row>
    <row r="280" spans="2:11" x14ac:dyDescent="0.3">
      <c r="B280" t="s">
        <v>503</v>
      </c>
      <c r="C280" s="2">
        <v>8544.1150000000107</v>
      </c>
      <c r="D280" s="2">
        <v>7382</v>
      </c>
      <c r="E280" s="1" t="s">
        <v>866</v>
      </c>
      <c r="F280" s="2">
        <v>8545</v>
      </c>
      <c r="G280" s="1"/>
      <c r="H280" s="1"/>
      <c r="I280" s="1" t="s">
        <v>5</v>
      </c>
      <c r="K280" s="5">
        <f t="shared" si="4"/>
        <v>1162.1150000000107</v>
      </c>
    </row>
    <row r="281" spans="2:11" x14ac:dyDescent="0.3">
      <c r="B281" t="s">
        <v>504</v>
      </c>
      <c r="C281" s="2">
        <v>3273.9909999999977</v>
      </c>
      <c r="D281" s="2">
        <v>4605</v>
      </c>
      <c r="E281" s="1" t="s">
        <v>5</v>
      </c>
      <c r="F281" s="2" t="s">
        <v>866</v>
      </c>
      <c r="G281" s="1"/>
      <c r="H281" s="1"/>
      <c r="I281" s="1"/>
      <c r="K281" s="5">
        <f t="shared" si="4"/>
        <v>0</v>
      </c>
    </row>
    <row r="282" spans="2:11" x14ac:dyDescent="0.3">
      <c r="B282" t="s">
        <v>505</v>
      </c>
      <c r="C282" s="2">
        <v>2316.3779999999992</v>
      </c>
      <c r="D282" s="2">
        <v>5475</v>
      </c>
      <c r="E282" s="1" t="s">
        <v>5</v>
      </c>
      <c r="F282" s="2" t="s">
        <v>866</v>
      </c>
      <c r="G282" s="1"/>
      <c r="H282" s="1"/>
      <c r="I282" s="1"/>
      <c r="K282" s="5">
        <f t="shared" si="4"/>
        <v>0</v>
      </c>
    </row>
    <row r="283" spans="2:11" x14ac:dyDescent="0.3">
      <c r="B283" t="s">
        <v>506</v>
      </c>
      <c r="C283" s="2">
        <v>2400.5299999999997</v>
      </c>
      <c r="D283" s="2">
        <v>3763</v>
      </c>
      <c r="E283" s="1" t="s">
        <v>5</v>
      </c>
      <c r="F283" s="2" t="s">
        <v>866</v>
      </c>
      <c r="G283" s="1"/>
      <c r="H283" s="1"/>
      <c r="I283" s="1"/>
      <c r="K283" s="5">
        <f t="shared" si="4"/>
        <v>0</v>
      </c>
    </row>
    <row r="284" spans="2:11" x14ac:dyDescent="0.3">
      <c r="B284" t="s">
        <v>507</v>
      </c>
      <c r="C284" s="2">
        <v>6662.1819999999998</v>
      </c>
      <c r="D284" s="2">
        <v>7449</v>
      </c>
      <c r="E284" s="1" t="s">
        <v>5</v>
      </c>
      <c r="F284" s="2" t="s">
        <v>866</v>
      </c>
      <c r="G284" s="1"/>
      <c r="H284" s="1"/>
      <c r="I284" s="1"/>
      <c r="K284" s="5">
        <f t="shared" si="4"/>
        <v>0</v>
      </c>
    </row>
    <row r="285" spans="2:11" x14ac:dyDescent="0.3">
      <c r="B285" t="s">
        <v>508</v>
      </c>
      <c r="C285" s="2">
        <v>2007.4960000000001</v>
      </c>
      <c r="D285" s="2">
        <v>4596</v>
      </c>
      <c r="E285" s="1" t="s">
        <v>5</v>
      </c>
      <c r="F285" s="2" t="s">
        <v>866</v>
      </c>
      <c r="G285" s="1"/>
      <c r="H285" s="1"/>
      <c r="I285" s="1"/>
      <c r="K285" s="5">
        <f t="shared" si="4"/>
        <v>0</v>
      </c>
    </row>
    <row r="286" spans="2:11" x14ac:dyDescent="0.3">
      <c r="B286" t="s">
        <v>509</v>
      </c>
      <c r="C286" s="2">
        <v>1197.145</v>
      </c>
      <c r="D286" s="2">
        <v>3937</v>
      </c>
      <c r="E286" s="1" t="s">
        <v>5</v>
      </c>
      <c r="F286" s="2" t="s">
        <v>866</v>
      </c>
      <c r="G286" s="1"/>
      <c r="H286" s="1"/>
      <c r="I286" s="1"/>
      <c r="K286" s="5">
        <f t="shared" si="4"/>
        <v>0</v>
      </c>
    </row>
    <row r="287" spans="2:11" x14ac:dyDescent="0.3">
      <c r="B287" t="s">
        <v>510</v>
      </c>
      <c r="C287" s="2">
        <v>487.51800000000009</v>
      </c>
      <c r="D287" s="2">
        <v>2933</v>
      </c>
      <c r="E287" s="1" t="s">
        <v>5</v>
      </c>
      <c r="F287" s="2" t="s">
        <v>866</v>
      </c>
      <c r="G287" s="1"/>
      <c r="H287" s="1"/>
      <c r="I287" s="1"/>
      <c r="K287" s="5">
        <f t="shared" si="4"/>
        <v>0</v>
      </c>
    </row>
    <row r="288" spans="2:11" x14ac:dyDescent="0.3">
      <c r="B288" t="s">
        <v>511</v>
      </c>
      <c r="C288" s="2">
        <v>3848.2269999999999</v>
      </c>
      <c r="D288" s="2">
        <v>6033</v>
      </c>
      <c r="E288" s="1" t="s">
        <v>5</v>
      </c>
      <c r="F288" s="2" t="s">
        <v>866</v>
      </c>
      <c r="G288" s="1"/>
      <c r="H288" s="1"/>
      <c r="I288" s="1"/>
      <c r="K288" s="5">
        <f t="shared" si="4"/>
        <v>0</v>
      </c>
    </row>
    <row r="289" spans="2:11" x14ac:dyDescent="0.3">
      <c r="B289" t="s">
        <v>512</v>
      </c>
      <c r="C289" s="2">
        <v>0</v>
      </c>
      <c r="D289" s="2">
        <v>4641</v>
      </c>
      <c r="E289" s="1" t="s">
        <v>5</v>
      </c>
      <c r="F289" s="2" t="s">
        <v>866</v>
      </c>
      <c r="G289" s="1"/>
      <c r="H289" s="1"/>
      <c r="I289" s="1"/>
      <c r="K289" s="5">
        <f t="shared" si="4"/>
        <v>0</v>
      </c>
    </row>
    <row r="290" spans="2:11" x14ac:dyDescent="0.3">
      <c r="B290" t="s">
        <v>513</v>
      </c>
      <c r="C290" s="2">
        <v>1370.56</v>
      </c>
      <c r="D290" s="2">
        <v>4421</v>
      </c>
      <c r="E290" s="1" t="s">
        <v>5</v>
      </c>
      <c r="F290" s="2" t="s">
        <v>866</v>
      </c>
      <c r="G290" s="1"/>
      <c r="H290" s="1"/>
      <c r="I290" s="1"/>
      <c r="K290" s="5">
        <f t="shared" si="4"/>
        <v>0</v>
      </c>
    </row>
    <row r="291" spans="2:11" x14ac:dyDescent="0.3">
      <c r="B291" t="s">
        <v>514</v>
      </c>
      <c r="C291" s="2">
        <v>3617.4599999999978</v>
      </c>
      <c r="D291" s="2">
        <v>4171</v>
      </c>
      <c r="E291" s="1" t="s">
        <v>5</v>
      </c>
      <c r="F291" s="2" t="s">
        <v>866</v>
      </c>
      <c r="G291" s="1"/>
      <c r="H291" s="1"/>
      <c r="I291" s="1"/>
      <c r="K291" s="5">
        <f t="shared" si="4"/>
        <v>0</v>
      </c>
    </row>
    <row r="292" spans="2:11" x14ac:dyDescent="0.3">
      <c r="B292" t="s">
        <v>515</v>
      </c>
      <c r="C292" s="2">
        <v>524.35400000000004</v>
      </c>
      <c r="D292" s="2">
        <v>1154</v>
      </c>
      <c r="E292" s="1" t="s">
        <v>5</v>
      </c>
      <c r="F292" s="2" t="s">
        <v>866</v>
      </c>
      <c r="G292" s="1"/>
      <c r="H292" s="1"/>
      <c r="I292" s="1"/>
      <c r="K292" s="5">
        <f t="shared" si="4"/>
        <v>0</v>
      </c>
    </row>
    <row r="293" spans="2:11" x14ac:dyDescent="0.3">
      <c r="B293" t="s">
        <v>516</v>
      </c>
      <c r="C293" s="2">
        <v>978.18799999999999</v>
      </c>
      <c r="D293" s="2">
        <v>719</v>
      </c>
      <c r="E293" s="1" t="s">
        <v>866</v>
      </c>
      <c r="F293" s="2">
        <v>2160</v>
      </c>
      <c r="G293" s="1" t="s">
        <v>5</v>
      </c>
      <c r="H293" s="1"/>
      <c r="I293" s="1"/>
      <c r="K293" s="5">
        <f t="shared" si="4"/>
        <v>259.18799999999999</v>
      </c>
    </row>
    <row r="294" spans="2:11" x14ac:dyDescent="0.3">
      <c r="B294" t="s">
        <v>517</v>
      </c>
      <c r="C294" s="2">
        <v>2734.3329999999987</v>
      </c>
      <c r="D294" s="2">
        <v>5155</v>
      </c>
      <c r="E294" s="1" t="s">
        <v>5</v>
      </c>
      <c r="F294" s="2" t="s">
        <v>866</v>
      </c>
      <c r="G294" s="1"/>
      <c r="H294" s="1"/>
      <c r="I294" s="1"/>
      <c r="K294" s="5">
        <f t="shared" si="4"/>
        <v>0</v>
      </c>
    </row>
    <row r="295" spans="2:11" x14ac:dyDescent="0.3">
      <c r="B295" t="s">
        <v>518</v>
      </c>
      <c r="C295" s="2">
        <v>4340.9150000000027</v>
      </c>
      <c r="D295" s="2">
        <v>6965</v>
      </c>
      <c r="E295" s="1" t="s">
        <v>5</v>
      </c>
      <c r="F295" s="2" t="s">
        <v>866</v>
      </c>
      <c r="G295" s="1"/>
      <c r="H295" s="1"/>
      <c r="I295" s="1"/>
      <c r="K295" s="5">
        <f t="shared" si="4"/>
        <v>0</v>
      </c>
    </row>
    <row r="296" spans="2:11" x14ac:dyDescent="0.3">
      <c r="B296" t="s">
        <v>519</v>
      </c>
      <c r="C296" s="2">
        <v>6063.0499999999984</v>
      </c>
      <c r="D296" s="2">
        <v>5876</v>
      </c>
      <c r="E296" s="1" t="s">
        <v>866</v>
      </c>
      <c r="F296" s="2">
        <v>6064</v>
      </c>
      <c r="G296" s="1" t="s">
        <v>5</v>
      </c>
      <c r="H296" s="1"/>
      <c r="I296" s="1"/>
      <c r="K296" s="5">
        <f t="shared" si="4"/>
        <v>187.04999999999836</v>
      </c>
    </row>
    <row r="297" spans="2:11" x14ac:dyDescent="0.3">
      <c r="B297" t="s">
        <v>520</v>
      </c>
      <c r="C297" s="2">
        <v>5453.2310000000016</v>
      </c>
      <c r="D297" s="2">
        <v>5280</v>
      </c>
      <c r="E297" s="1" t="s">
        <v>866</v>
      </c>
      <c r="F297" s="2">
        <v>5454</v>
      </c>
      <c r="G297" s="1" t="s">
        <v>5</v>
      </c>
      <c r="H297" s="1"/>
      <c r="I297" s="1"/>
      <c r="K297" s="5">
        <f t="shared" si="4"/>
        <v>173.23100000000159</v>
      </c>
    </row>
    <row r="298" spans="2:11" x14ac:dyDescent="0.3">
      <c r="B298" t="s">
        <v>521</v>
      </c>
      <c r="C298" s="2">
        <v>4383.8209999999972</v>
      </c>
      <c r="D298" s="2">
        <v>5444</v>
      </c>
      <c r="E298" s="1" t="s">
        <v>5</v>
      </c>
      <c r="F298" s="2" t="s">
        <v>866</v>
      </c>
      <c r="G298" s="1"/>
      <c r="H298" s="1"/>
      <c r="I298" s="1"/>
      <c r="K298" s="5">
        <f t="shared" si="4"/>
        <v>0</v>
      </c>
    </row>
    <row r="299" spans="2:11" x14ac:dyDescent="0.3">
      <c r="B299" t="s">
        <v>522</v>
      </c>
      <c r="C299" s="2">
        <v>1712.8190000000002</v>
      </c>
      <c r="D299" s="2">
        <v>1362</v>
      </c>
      <c r="E299" s="1" t="s">
        <v>866</v>
      </c>
      <c r="F299" s="2">
        <v>1713</v>
      </c>
      <c r="G299" s="1" t="s">
        <v>5</v>
      </c>
      <c r="H299" s="1"/>
      <c r="I299" s="1"/>
      <c r="K299" s="5">
        <f t="shared" si="4"/>
        <v>350.81900000000019</v>
      </c>
    </row>
    <row r="300" spans="2:11" x14ac:dyDescent="0.3">
      <c r="B300" t="s">
        <v>523</v>
      </c>
      <c r="C300" s="2">
        <v>2030.2319999999997</v>
      </c>
      <c r="D300" s="2">
        <v>2936</v>
      </c>
      <c r="E300" s="1" t="s">
        <v>5</v>
      </c>
      <c r="F300" s="2" t="s">
        <v>866</v>
      </c>
      <c r="G300" s="1"/>
      <c r="H300" s="1"/>
      <c r="I300" s="1"/>
      <c r="K300" s="5">
        <f t="shared" si="4"/>
        <v>0</v>
      </c>
    </row>
    <row r="301" spans="2:11" x14ac:dyDescent="0.3">
      <c r="B301" t="s">
        <v>524</v>
      </c>
      <c r="C301" s="2">
        <v>1178.4360000000004</v>
      </c>
      <c r="D301" s="2">
        <v>908</v>
      </c>
      <c r="E301" s="1" t="s">
        <v>866</v>
      </c>
      <c r="F301" s="2">
        <v>2160</v>
      </c>
      <c r="G301" s="1"/>
      <c r="H301" s="1" t="s">
        <v>5</v>
      </c>
      <c r="I301" s="1"/>
      <c r="K301" s="5">
        <f t="shared" si="4"/>
        <v>270.43600000000038</v>
      </c>
    </row>
    <row r="302" spans="2:11" x14ac:dyDescent="0.3">
      <c r="B302" t="s">
        <v>525</v>
      </c>
      <c r="C302" s="2">
        <v>2309.3150000000001</v>
      </c>
      <c r="D302" s="2">
        <v>1505</v>
      </c>
      <c r="E302" s="1" t="s">
        <v>866</v>
      </c>
      <c r="F302" s="2">
        <v>4310</v>
      </c>
      <c r="G302" s="1" t="s">
        <v>5</v>
      </c>
      <c r="H302" s="1"/>
      <c r="I302" s="1"/>
      <c r="K302" s="5">
        <f t="shared" si="4"/>
        <v>804.31500000000005</v>
      </c>
    </row>
    <row r="303" spans="2:11" x14ac:dyDescent="0.3">
      <c r="B303" t="s">
        <v>526</v>
      </c>
      <c r="C303" s="2">
        <v>1986.2</v>
      </c>
      <c r="D303" s="2">
        <v>3378</v>
      </c>
      <c r="E303" s="1" t="s">
        <v>5</v>
      </c>
      <c r="F303" s="2" t="s">
        <v>866</v>
      </c>
      <c r="G303" s="1"/>
      <c r="H303" s="1"/>
      <c r="I303" s="1"/>
      <c r="K303" s="5">
        <f t="shared" si="4"/>
        <v>0</v>
      </c>
    </row>
    <row r="304" spans="2:11" x14ac:dyDescent="0.3">
      <c r="B304" t="s">
        <v>527</v>
      </c>
      <c r="C304" s="2">
        <v>2362.8019999999992</v>
      </c>
      <c r="D304" s="2">
        <v>2584</v>
      </c>
      <c r="E304" s="1" t="s">
        <v>5</v>
      </c>
      <c r="F304" s="2" t="s">
        <v>866</v>
      </c>
      <c r="G304" s="1"/>
      <c r="H304" s="1"/>
      <c r="I304" s="1"/>
      <c r="K304" s="5">
        <f t="shared" si="4"/>
        <v>0</v>
      </c>
    </row>
    <row r="305" spans="2:11" x14ac:dyDescent="0.3">
      <c r="B305" t="s">
        <v>528</v>
      </c>
      <c r="C305" s="2">
        <v>3908.9660000000017</v>
      </c>
      <c r="D305" s="2">
        <v>4764</v>
      </c>
      <c r="E305" s="1" t="s">
        <v>5</v>
      </c>
      <c r="F305" s="2" t="s">
        <v>866</v>
      </c>
      <c r="G305" s="1"/>
      <c r="H305" s="1"/>
      <c r="I305" s="1"/>
      <c r="K305" s="5">
        <f t="shared" si="4"/>
        <v>0</v>
      </c>
    </row>
    <row r="306" spans="2:11" x14ac:dyDescent="0.3">
      <c r="B306" t="s">
        <v>529</v>
      </c>
      <c r="C306" s="2">
        <v>1767.9960000000001</v>
      </c>
      <c r="D306" s="2">
        <v>5271</v>
      </c>
      <c r="E306" s="1" t="s">
        <v>5</v>
      </c>
      <c r="F306" s="2" t="s">
        <v>866</v>
      </c>
      <c r="G306" s="1"/>
      <c r="H306" s="1"/>
      <c r="I306" s="1"/>
      <c r="K306" s="5">
        <f t="shared" si="4"/>
        <v>0</v>
      </c>
    </row>
    <row r="307" spans="2:11" x14ac:dyDescent="0.3">
      <c r="B307" t="s">
        <v>530</v>
      </c>
      <c r="C307" s="2">
        <v>2197.5550000000003</v>
      </c>
      <c r="D307" s="2">
        <v>2333</v>
      </c>
      <c r="E307" s="1" t="s">
        <v>5</v>
      </c>
      <c r="F307" s="2" t="s">
        <v>866</v>
      </c>
      <c r="G307" s="1"/>
      <c r="H307" s="1"/>
      <c r="I307" s="1"/>
      <c r="K307" s="5">
        <f t="shared" si="4"/>
        <v>0</v>
      </c>
    </row>
    <row r="308" spans="2:11" x14ac:dyDescent="0.3">
      <c r="B308" t="s">
        <v>531</v>
      </c>
      <c r="C308" s="2">
        <v>5391.7190000000001</v>
      </c>
      <c r="D308" s="2">
        <v>4522</v>
      </c>
      <c r="E308" s="1" t="s">
        <v>866</v>
      </c>
      <c r="F308" s="2">
        <v>7130</v>
      </c>
      <c r="G308" s="1"/>
      <c r="H308" s="1"/>
      <c r="I308" s="1" t="s">
        <v>5</v>
      </c>
      <c r="K308" s="5">
        <f t="shared" si="4"/>
        <v>869.71900000000005</v>
      </c>
    </row>
    <row r="309" spans="2:11" x14ac:dyDescent="0.3">
      <c r="B309" t="s">
        <v>532</v>
      </c>
      <c r="C309" s="2">
        <v>1060.704</v>
      </c>
      <c r="D309" s="2">
        <v>2667</v>
      </c>
      <c r="E309" s="1" t="s">
        <v>5</v>
      </c>
      <c r="F309" s="2" t="s">
        <v>866</v>
      </c>
      <c r="G309" s="1"/>
      <c r="H309" s="1"/>
      <c r="I309" s="1"/>
      <c r="K309" s="5">
        <f t="shared" si="4"/>
        <v>0</v>
      </c>
    </row>
    <row r="310" spans="2:11" x14ac:dyDescent="0.3">
      <c r="B310" t="s">
        <v>533</v>
      </c>
      <c r="C310" s="2">
        <v>1770.9949999999994</v>
      </c>
      <c r="D310" s="2">
        <v>1824</v>
      </c>
      <c r="E310" s="1" t="s">
        <v>5</v>
      </c>
      <c r="F310" s="2" t="s">
        <v>866</v>
      </c>
      <c r="G310" s="1"/>
      <c r="H310" s="1"/>
      <c r="I310" s="1"/>
      <c r="K310" s="5">
        <f t="shared" si="4"/>
        <v>0</v>
      </c>
    </row>
    <row r="311" spans="2:11" x14ac:dyDescent="0.3">
      <c r="B311" t="s">
        <v>534</v>
      </c>
      <c r="C311" s="2">
        <v>2723.0790000000002</v>
      </c>
      <c r="D311" s="2">
        <v>5934</v>
      </c>
      <c r="E311" s="1" t="s">
        <v>5</v>
      </c>
      <c r="F311" s="2" t="s">
        <v>866</v>
      </c>
      <c r="G311" s="1"/>
      <c r="H311" s="1"/>
      <c r="I311" s="1"/>
      <c r="K311" s="5">
        <f t="shared" si="4"/>
        <v>0</v>
      </c>
    </row>
    <row r="312" spans="2:11" x14ac:dyDescent="0.3">
      <c r="B312" t="s">
        <v>535</v>
      </c>
      <c r="C312" s="2">
        <v>3161.509</v>
      </c>
      <c r="D312" s="2">
        <v>5588</v>
      </c>
      <c r="E312" s="1" t="s">
        <v>5</v>
      </c>
      <c r="F312" s="2" t="s">
        <v>866</v>
      </c>
      <c r="G312" s="1"/>
      <c r="H312" s="1"/>
      <c r="I312" s="1"/>
      <c r="K312" s="5">
        <f t="shared" si="4"/>
        <v>0</v>
      </c>
    </row>
    <row r="313" spans="2:11" x14ac:dyDescent="0.3">
      <c r="B313" t="s">
        <v>536</v>
      </c>
      <c r="C313" s="2">
        <v>2770.0040000000004</v>
      </c>
      <c r="D313" s="2">
        <v>6106</v>
      </c>
      <c r="E313" s="1" t="s">
        <v>5</v>
      </c>
      <c r="F313" s="2" t="s">
        <v>866</v>
      </c>
      <c r="G313" s="1"/>
      <c r="H313" s="1"/>
      <c r="I313" s="1"/>
      <c r="K313" s="5">
        <f t="shared" si="4"/>
        <v>0</v>
      </c>
    </row>
    <row r="314" spans="2:11" x14ac:dyDescent="0.3">
      <c r="B314" t="s">
        <v>537</v>
      </c>
      <c r="C314" s="2">
        <v>1663.6930000000002</v>
      </c>
      <c r="D314" s="2">
        <v>3860</v>
      </c>
      <c r="E314" s="1" t="s">
        <v>5</v>
      </c>
      <c r="F314" s="2" t="s">
        <v>866</v>
      </c>
      <c r="G314" s="1"/>
      <c r="H314" s="1"/>
      <c r="I314" s="1"/>
      <c r="K314" s="5">
        <f t="shared" si="4"/>
        <v>0</v>
      </c>
    </row>
    <row r="315" spans="2:11" x14ac:dyDescent="0.3">
      <c r="B315" t="s">
        <v>538</v>
      </c>
      <c r="C315" s="2">
        <v>989.69700000000012</v>
      </c>
      <c r="D315" s="2">
        <v>4017</v>
      </c>
      <c r="E315" s="1" t="s">
        <v>5</v>
      </c>
      <c r="F315" s="2" t="s">
        <v>866</v>
      </c>
      <c r="G315" s="1"/>
      <c r="H315" s="1"/>
      <c r="I315" s="1"/>
      <c r="K315" s="5">
        <f t="shared" si="4"/>
        <v>0</v>
      </c>
    </row>
    <row r="316" spans="2:11" x14ac:dyDescent="0.3">
      <c r="B316" t="s">
        <v>539</v>
      </c>
      <c r="C316" s="2">
        <v>938.79500000000007</v>
      </c>
      <c r="D316" s="2">
        <v>2773</v>
      </c>
      <c r="E316" s="1" t="s">
        <v>5</v>
      </c>
      <c r="F316" s="2" t="s">
        <v>866</v>
      </c>
      <c r="G316" s="1"/>
      <c r="H316" s="1"/>
      <c r="I316" s="1"/>
      <c r="K316" s="5">
        <f t="shared" si="4"/>
        <v>0</v>
      </c>
    </row>
    <row r="317" spans="2:11" x14ac:dyDescent="0.3">
      <c r="B317" t="s">
        <v>540</v>
      </c>
      <c r="C317" s="2">
        <v>2719.5639999999985</v>
      </c>
      <c r="D317" s="2">
        <v>1993</v>
      </c>
      <c r="E317" s="1" t="s">
        <v>866</v>
      </c>
      <c r="F317" s="2">
        <v>3469</v>
      </c>
      <c r="G317" s="1"/>
      <c r="H317" s="1"/>
      <c r="I317" s="1" t="s">
        <v>5</v>
      </c>
      <c r="K317" s="5">
        <f t="shared" si="4"/>
        <v>726.56399999999849</v>
      </c>
    </row>
    <row r="318" spans="2:11" x14ac:dyDescent="0.3">
      <c r="B318" t="s">
        <v>541</v>
      </c>
      <c r="C318" s="2">
        <v>0</v>
      </c>
      <c r="D318" s="2">
        <v>0</v>
      </c>
      <c r="E318" s="1" t="s">
        <v>5</v>
      </c>
      <c r="F318" s="2" t="s">
        <v>866</v>
      </c>
      <c r="G318" s="1"/>
      <c r="H318" s="1"/>
      <c r="I318" s="1"/>
      <c r="K318" s="5">
        <f t="shared" si="4"/>
        <v>0</v>
      </c>
    </row>
    <row r="319" spans="2:11" x14ac:dyDescent="0.3">
      <c r="B319" t="s">
        <v>542</v>
      </c>
      <c r="C319" s="2">
        <v>4012.5379999999955</v>
      </c>
      <c r="D319" s="2">
        <v>4054</v>
      </c>
      <c r="E319" s="1" t="s">
        <v>5</v>
      </c>
      <c r="F319" s="2" t="s">
        <v>866</v>
      </c>
      <c r="G319" s="1"/>
      <c r="H319" s="1"/>
      <c r="I319" s="1"/>
      <c r="K319" s="5">
        <f t="shared" si="4"/>
        <v>0</v>
      </c>
    </row>
    <row r="320" spans="2:11" x14ac:dyDescent="0.3">
      <c r="B320" t="s">
        <v>543</v>
      </c>
      <c r="C320" s="2">
        <v>5120.0069999999996</v>
      </c>
      <c r="D320" s="2">
        <v>4113</v>
      </c>
      <c r="E320" s="1" t="s">
        <v>866</v>
      </c>
      <c r="F320" s="2">
        <v>5580</v>
      </c>
      <c r="G320" s="1"/>
      <c r="H320" s="1" t="s">
        <v>5</v>
      </c>
      <c r="I320" s="1"/>
      <c r="K320" s="5">
        <f t="shared" si="4"/>
        <v>1007.0069999999996</v>
      </c>
    </row>
    <row r="321" spans="2:11" x14ac:dyDescent="0.3">
      <c r="B321" t="s">
        <v>544</v>
      </c>
      <c r="C321" s="2">
        <v>3448.7609999999995</v>
      </c>
      <c r="D321" s="2">
        <v>3552</v>
      </c>
      <c r="E321" s="1" t="s">
        <v>5</v>
      </c>
      <c r="F321" s="2" t="s">
        <v>866</v>
      </c>
      <c r="G321" s="1"/>
      <c r="H321" s="1"/>
      <c r="I321" s="1"/>
      <c r="K321" s="5">
        <f t="shared" si="4"/>
        <v>0</v>
      </c>
    </row>
    <row r="322" spans="2:11" x14ac:dyDescent="0.3">
      <c r="B322" t="s">
        <v>545</v>
      </c>
      <c r="C322" s="2">
        <v>883.87699999999995</v>
      </c>
      <c r="D322" s="2">
        <v>656</v>
      </c>
      <c r="E322" s="1" t="s">
        <v>866</v>
      </c>
      <c r="F322" s="2">
        <v>1240</v>
      </c>
      <c r="G322" s="1" t="s">
        <v>5</v>
      </c>
      <c r="H322" s="1"/>
      <c r="I322" s="1"/>
      <c r="K322" s="5">
        <f t="shared" si="4"/>
        <v>227.87699999999995</v>
      </c>
    </row>
    <row r="323" spans="2:11" x14ac:dyDescent="0.3">
      <c r="B323" t="s">
        <v>546</v>
      </c>
      <c r="C323" s="2">
        <v>2635.902000000001</v>
      </c>
      <c r="D323" s="2">
        <v>4019</v>
      </c>
      <c r="E323" s="1" t="s">
        <v>5</v>
      </c>
      <c r="F323" s="2" t="s">
        <v>866</v>
      </c>
      <c r="G323" s="1"/>
      <c r="H323" s="1"/>
      <c r="I323" s="1"/>
      <c r="K323" s="5">
        <f t="shared" si="4"/>
        <v>0</v>
      </c>
    </row>
    <row r="324" spans="2:11" x14ac:dyDescent="0.3">
      <c r="B324" t="s">
        <v>547</v>
      </c>
      <c r="C324" s="2">
        <v>6571.5300000000034</v>
      </c>
      <c r="D324" s="2">
        <v>7179</v>
      </c>
      <c r="E324" s="1" t="s">
        <v>5</v>
      </c>
      <c r="F324" s="2" t="s">
        <v>866</v>
      </c>
      <c r="G324" s="1"/>
      <c r="H324" s="1"/>
      <c r="I324" s="1"/>
      <c r="K324" s="5">
        <f t="shared" si="4"/>
        <v>0</v>
      </c>
    </row>
    <row r="325" spans="2:11" x14ac:dyDescent="0.3">
      <c r="B325" t="s">
        <v>548</v>
      </c>
      <c r="C325" s="2">
        <v>1729.0109999999997</v>
      </c>
      <c r="D325" s="2">
        <v>2526</v>
      </c>
      <c r="E325" s="1" t="s">
        <v>5</v>
      </c>
      <c r="F325" s="2" t="s">
        <v>866</v>
      </c>
      <c r="G325" s="1"/>
      <c r="H325" s="1"/>
      <c r="I325" s="1"/>
      <c r="K325" s="5">
        <f t="shared" si="4"/>
        <v>0</v>
      </c>
    </row>
    <row r="326" spans="2:11" x14ac:dyDescent="0.3">
      <c r="B326" t="s">
        <v>549</v>
      </c>
      <c r="C326" s="2">
        <v>1347.5340000000003</v>
      </c>
      <c r="D326" s="2">
        <v>1354</v>
      </c>
      <c r="E326" s="1" t="s">
        <v>5</v>
      </c>
      <c r="F326" s="2" t="s">
        <v>866</v>
      </c>
      <c r="G326" s="1"/>
      <c r="H326" s="1"/>
      <c r="I326" s="1"/>
      <c r="K326" s="5">
        <f t="shared" si="4"/>
        <v>0</v>
      </c>
    </row>
    <row r="327" spans="2:11" x14ac:dyDescent="0.3">
      <c r="B327" t="s">
        <v>550</v>
      </c>
      <c r="C327" s="2">
        <v>375.02400000000006</v>
      </c>
      <c r="D327" s="2">
        <v>2128</v>
      </c>
      <c r="E327" s="1" t="s">
        <v>5</v>
      </c>
      <c r="F327" s="2" t="s">
        <v>866</v>
      </c>
      <c r="G327" s="1"/>
      <c r="H327" s="1"/>
      <c r="I327" s="1"/>
      <c r="K327" s="5">
        <f t="shared" si="4"/>
        <v>0</v>
      </c>
    </row>
    <row r="328" spans="2:11" x14ac:dyDescent="0.3">
      <c r="B328" t="s">
        <v>551</v>
      </c>
      <c r="C328" s="2">
        <v>3259.5600000000004</v>
      </c>
      <c r="D328" s="2">
        <v>3735</v>
      </c>
      <c r="E328" s="1" t="s">
        <v>5</v>
      </c>
      <c r="F328" s="2" t="s">
        <v>866</v>
      </c>
      <c r="G328" s="1"/>
      <c r="H328" s="1"/>
      <c r="I328" s="1"/>
      <c r="K328" s="5">
        <f t="shared" si="4"/>
        <v>0</v>
      </c>
    </row>
    <row r="329" spans="2:11" x14ac:dyDescent="0.3">
      <c r="B329" t="s">
        <v>552</v>
      </c>
      <c r="C329" s="2">
        <v>1732.8159999999998</v>
      </c>
      <c r="D329" s="2">
        <v>1722</v>
      </c>
      <c r="E329" s="1" t="s">
        <v>866</v>
      </c>
      <c r="F329" s="2">
        <v>1732.82</v>
      </c>
      <c r="G329" s="1" t="s">
        <v>5</v>
      </c>
      <c r="H329" s="1"/>
      <c r="I329" s="1"/>
      <c r="K329" s="5">
        <f t="shared" si="4"/>
        <v>10.815999999999804</v>
      </c>
    </row>
    <row r="330" spans="2:11" x14ac:dyDescent="0.3">
      <c r="B330" t="s">
        <v>553</v>
      </c>
      <c r="C330" s="2">
        <v>587.53300000000002</v>
      </c>
      <c r="D330" s="2">
        <v>1010</v>
      </c>
      <c r="E330" s="1" t="s">
        <v>5</v>
      </c>
      <c r="F330" s="2" t="s">
        <v>866</v>
      </c>
      <c r="G330" s="1"/>
      <c r="H330" s="1"/>
      <c r="I330" s="1"/>
      <c r="K330" s="5">
        <f t="shared" si="4"/>
        <v>0</v>
      </c>
    </row>
    <row r="331" spans="2:11" x14ac:dyDescent="0.3">
      <c r="B331" t="s">
        <v>554</v>
      </c>
      <c r="C331" s="2">
        <v>1058.6490000000001</v>
      </c>
      <c r="D331" s="2">
        <v>6808</v>
      </c>
      <c r="E331" s="1" t="s">
        <v>5</v>
      </c>
      <c r="F331" s="2" t="s">
        <v>866</v>
      </c>
      <c r="G331" s="1"/>
      <c r="H331" s="1"/>
      <c r="I331" s="1"/>
      <c r="K331" s="5">
        <f t="shared" si="4"/>
        <v>0</v>
      </c>
    </row>
    <row r="332" spans="2:11" x14ac:dyDescent="0.3">
      <c r="B332" t="s">
        <v>555</v>
      </c>
      <c r="C332" s="2">
        <v>460</v>
      </c>
      <c r="D332" s="2">
        <v>6285</v>
      </c>
      <c r="E332" s="1" t="s">
        <v>5</v>
      </c>
      <c r="F332" s="2" t="s">
        <v>866</v>
      </c>
      <c r="G332" s="1"/>
      <c r="H332" s="1"/>
      <c r="I332" s="1"/>
      <c r="K332" s="5">
        <f t="shared" si="4"/>
        <v>0</v>
      </c>
    </row>
    <row r="333" spans="2:11" x14ac:dyDescent="0.3">
      <c r="B333" t="s">
        <v>556</v>
      </c>
      <c r="C333" s="2">
        <v>463</v>
      </c>
      <c r="D333" s="2">
        <v>3034</v>
      </c>
      <c r="E333" s="1" t="s">
        <v>5</v>
      </c>
      <c r="F333" s="2" t="s">
        <v>866</v>
      </c>
      <c r="G333" s="1"/>
      <c r="H333" s="1"/>
      <c r="I333" s="1"/>
      <c r="K333" s="5">
        <f t="shared" si="4"/>
        <v>0</v>
      </c>
    </row>
    <row r="334" spans="2:11" x14ac:dyDescent="0.3">
      <c r="B334" t="s">
        <v>557</v>
      </c>
      <c r="C334" s="2">
        <v>2529.1309999999999</v>
      </c>
      <c r="D334" s="2">
        <v>3452</v>
      </c>
      <c r="E334" s="1" t="s">
        <v>5</v>
      </c>
      <c r="F334" s="2" t="s">
        <v>866</v>
      </c>
      <c r="G334" s="1"/>
      <c r="H334" s="1"/>
      <c r="I334" s="1"/>
      <c r="K334" s="5">
        <f t="shared" si="4"/>
        <v>0</v>
      </c>
    </row>
    <row r="335" spans="2:11" x14ac:dyDescent="0.3">
      <c r="B335" t="s">
        <v>558</v>
      </c>
      <c r="C335" s="2">
        <v>2047.8359999999998</v>
      </c>
      <c r="D335" s="2">
        <v>5183</v>
      </c>
      <c r="E335" s="1" t="s">
        <v>5</v>
      </c>
      <c r="F335" s="2" t="s">
        <v>866</v>
      </c>
      <c r="G335" s="1"/>
      <c r="H335" s="1"/>
      <c r="I335" s="1"/>
      <c r="K335" s="5">
        <f t="shared" si="4"/>
        <v>0</v>
      </c>
    </row>
    <row r="336" spans="2:11" x14ac:dyDescent="0.3">
      <c r="B336" t="s">
        <v>559</v>
      </c>
      <c r="C336" s="2">
        <v>1022.4</v>
      </c>
      <c r="D336" s="2">
        <v>3086</v>
      </c>
      <c r="E336" s="1" t="s">
        <v>5</v>
      </c>
      <c r="F336" s="2" t="s">
        <v>866</v>
      </c>
      <c r="G336" s="1"/>
      <c r="H336" s="1"/>
      <c r="I336" s="1"/>
      <c r="K336" s="5">
        <f t="shared" ref="K336:K398" si="5">IF((C336&gt;D336),ABS(D336-C336),0)</f>
        <v>0</v>
      </c>
    </row>
    <row r="337" spans="2:11" x14ac:dyDescent="0.3">
      <c r="B337" t="s">
        <v>560</v>
      </c>
      <c r="C337" s="2">
        <v>284.42599999999999</v>
      </c>
      <c r="D337" s="2">
        <v>1536</v>
      </c>
      <c r="E337" s="1" t="s">
        <v>5</v>
      </c>
      <c r="F337" s="2" t="s">
        <v>866</v>
      </c>
      <c r="G337" s="1"/>
      <c r="H337" s="1"/>
      <c r="I337" s="1"/>
      <c r="K337" s="5">
        <f t="shared" si="5"/>
        <v>0</v>
      </c>
    </row>
    <row r="338" spans="2:11" x14ac:dyDescent="0.3">
      <c r="B338" t="s">
        <v>561</v>
      </c>
      <c r="C338" s="2">
        <v>48.103999999999999</v>
      </c>
      <c r="D338" s="2">
        <v>4551</v>
      </c>
      <c r="E338" s="1" t="s">
        <v>5</v>
      </c>
      <c r="F338" s="2" t="s">
        <v>866</v>
      </c>
      <c r="G338" s="1"/>
      <c r="H338" s="1"/>
      <c r="I338" s="1"/>
      <c r="K338" s="5">
        <f t="shared" si="5"/>
        <v>0</v>
      </c>
    </row>
    <row r="339" spans="2:11" x14ac:dyDescent="0.3">
      <c r="B339" t="s">
        <v>562</v>
      </c>
      <c r="C339" s="2">
        <v>1406.04</v>
      </c>
      <c r="D339" s="2">
        <v>4165</v>
      </c>
      <c r="E339" s="1" t="s">
        <v>5</v>
      </c>
      <c r="F339" s="2" t="s">
        <v>866</v>
      </c>
      <c r="G339" s="1"/>
      <c r="H339" s="1"/>
      <c r="I339" s="1"/>
      <c r="K339" s="5">
        <f t="shared" si="5"/>
        <v>0</v>
      </c>
    </row>
    <row r="340" spans="2:11" x14ac:dyDescent="0.3">
      <c r="B340" t="s">
        <v>563</v>
      </c>
      <c r="C340" s="2">
        <v>2274.39</v>
      </c>
      <c r="D340" s="2">
        <v>3765</v>
      </c>
      <c r="E340" s="1" t="s">
        <v>5</v>
      </c>
      <c r="F340" s="2" t="s">
        <v>866</v>
      </c>
      <c r="G340" s="1"/>
      <c r="H340" s="1"/>
      <c r="I340" s="1"/>
      <c r="K340" s="5">
        <f t="shared" si="5"/>
        <v>0</v>
      </c>
    </row>
    <row r="341" spans="2:11" x14ac:dyDescent="0.3">
      <c r="B341" t="s">
        <v>564</v>
      </c>
      <c r="C341" s="2">
        <v>2538.7630000000004</v>
      </c>
      <c r="D341" s="2">
        <v>2853</v>
      </c>
      <c r="E341" s="1" t="s">
        <v>5</v>
      </c>
      <c r="F341" s="2" t="s">
        <v>866</v>
      </c>
      <c r="G341" s="1"/>
      <c r="H341" s="1"/>
      <c r="I341" s="1"/>
      <c r="K341" s="5">
        <f t="shared" si="5"/>
        <v>0</v>
      </c>
    </row>
    <row r="342" spans="2:11" x14ac:dyDescent="0.3">
      <c r="B342" t="s">
        <v>565</v>
      </c>
      <c r="C342" s="2">
        <v>161.476</v>
      </c>
      <c r="D342" s="2">
        <v>337</v>
      </c>
      <c r="E342" s="1" t="s">
        <v>5</v>
      </c>
      <c r="F342" s="2" t="s">
        <v>866</v>
      </c>
      <c r="G342" s="1"/>
      <c r="H342" s="1"/>
      <c r="I342" s="1"/>
      <c r="K342" s="5">
        <f t="shared" si="5"/>
        <v>0</v>
      </c>
    </row>
    <row r="343" spans="2:11" x14ac:dyDescent="0.3">
      <c r="B343" t="s">
        <v>566</v>
      </c>
      <c r="C343" s="2">
        <v>1749.5339999999999</v>
      </c>
      <c r="D343" s="2">
        <v>4669</v>
      </c>
      <c r="E343" s="1" t="s">
        <v>5</v>
      </c>
      <c r="F343" s="2" t="s">
        <v>866</v>
      </c>
      <c r="G343" s="1"/>
      <c r="H343" s="1"/>
      <c r="I343" s="1"/>
      <c r="K343" s="5">
        <f t="shared" si="5"/>
        <v>0</v>
      </c>
    </row>
    <row r="344" spans="2:11" x14ac:dyDescent="0.3">
      <c r="B344" t="s">
        <v>567</v>
      </c>
      <c r="C344" s="2">
        <v>8.9209999999999994</v>
      </c>
      <c r="D344" s="2">
        <v>144</v>
      </c>
      <c r="E344" s="1" t="s">
        <v>5</v>
      </c>
      <c r="F344" s="2" t="s">
        <v>866</v>
      </c>
      <c r="G344" s="1"/>
      <c r="H344" s="1"/>
      <c r="I344" s="1"/>
      <c r="K344" s="5">
        <f t="shared" si="5"/>
        <v>0</v>
      </c>
    </row>
    <row r="345" spans="2:11" x14ac:dyDescent="0.3">
      <c r="B345" t="s">
        <v>568</v>
      </c>
      <c r="C345" s="2">
        <v>1757.588</v>
      </c>
      <c r="D345" s="2">
        <v>5228</v>
      </c>
      <c r="E345" s="1" t="s">
        <v>5</v>
      </c>
      <c r="F345" s="2" t="s">
        <v>866</v>
      </c>
      <c r="G345" s="1"/>
      <c r="H345" s="1"/>
      <c r="I345" s="1"/>
      <c r="K345" s="5">
        <f t="shared" si="5"/>
        <v>0</v>
      </c>
    </row>
    <row r="346" spans="2:11" x14ac:dyDescent="0.3">
      <c r="B346" t="s">
        <v>569</v>
      </c>
      <c r="C346" s="2">
        <v>1377.2349999999997</v>
      </c>
      <c r="D346" s="2">
        <v>1379</v>
      </c>
      <c r="E346" s="1" t="s">
        <v>5</v>
      </c>
      <c r="F346" s="2" t="s">
        <v>866</v>
      </c>
      <c r="G346" s="1"/>
      <c r="H346" s="1"/>
      <c r="I346" s="1"/>
      <c r="K346" s="5">
        <f t="shared" si="5"/>
        <v>0</v>
      </c>
    </row>
    <row r="347" spans="2:11" x14ac:dyDescent="0.3">
      <c r="B347" t="s">
        <v>570</v>
      </c>
      <c r="C347" s="2">
        <v>5028.7840000000042</v>
      </c>
      <c r="D347" s="2">
        <v>5433</v>
      </c>
      <c r="E347" s="1" t="s">
        <v>5</v>
      </c>
      <c r="F347" s="2" t="s">
        <v>866</v>
      </c>
      <c r="G347" s="1"/>
      <c r="H347" s="1"/>
      <c r="I347" s="1"/>
      <c r="K347" s="5">
        <f t="shared" si="5"/>
        <v>0</v>
      </c>
    </row>
    <row r="348" spans="2:11" x14ac:dyDescent="0.3">
      <c r="B348" t="s">
        <v>571</v>
      </c>
      <c r="C348" s="2">
        <v>1618.4769999999994</v>
      </c>
      <c r="D348" s="2">
        <v>1637</v>
      </c>
      <c r="E348" s="1" t="s">
        <v>5</v>
      </c>
      <c r="F348" s="2" t="s">
        <v>866</v>
      </c>
      <c r="G348" s="1"/>
      <c r="H348" s="1"/>
      <c r="I348" s="1"/>
      <c r="K348" s="5">
        <f t="shared" si="5"/>
        <v>0</v>
      </c>
    </row>
    <row r="349" spans="2:11" x14ac:dyDescent="0.3">
      <c r="B349" t="s">
        <v>572</v>
      </c>
      <c r="C349" s="2">
        <v>5098.3799999999992</v>
      </c>
      <c r="D349" s="2">
        <v>5881</v>
      </c>
      <c r="E349" s="1" t="s">
        <v>5</v>
      </c>
      <c r="F349" s="2" t="s">
        <v>866</v>
      </c>
      <c r="G349" s="1"/>
      <c r="H349" s="1"/>
      <c r="I349" s="1"/>
      <c r="K349" s="5">
        <f t="shared" si="5"/>
        <v>0</v>
      </c>
    </row>
    <row r="350" spans="2:11" x14ac:dyDescent="0.3">
      <c r="B350" t="s">
        <v>573</v>
      </c>
      <c r="C350" s="2">
        <v>38.04</v>
      </c>
      <c r="D350" s="2">
        <v>924</v>
      </c>
      <c r="E350" s="1" t="s">
        <v>5</v>
      </c>
      <c r="F350" s="2" t="s">
        <v>866</v>
      </c>
      <c r="G350" s="1"/>
      <c r="H350" s="1"/>
      <c r="I350" s="1"/>
      <c r="K350" s="5">
        <f t="shared" si="5"/>
        <v>0</v>
      </c>
    </row>
    <row r="351" spans="2:11" x14ac:dyDescent="0.3">
      <c r="B351" t="s">
        <v>574</v>
      </c>
      <c r="C351" s="2">
        <v>4428.3870000000015</v>
      </c>
      <c r="D351" s="2">
        <v>4206</v>
      </c>
      <c r="E351" s="1" t="s">
        <v>866</v>
      </c>
      <c r="F351" s="2">
        <v>4428.3900000000003</v>
      </c>
      <c r="G351" s="1" t="s">
        <v>5</v>
      </c>
      <c r="H351" s="1"/>
      <c r="I351" s="1"/>
      <c r="K351" s="5">
        <f t="shared" si="5"/>
        <v>222.38700000000154</v>
      </c>
    </row>
    <row r="352" spans="2:11" x14ac:dyDescent="0.3">
      <c r="B352" t="s">
        <v>575</v>
      </c>
      <c r="C352" s="2">
        <v>1629.8209999999999</v>
      </c>
      <c r="D352" s="2">
        <v>5964</v>
      </c>
      <c r="E352" s="1" t="s">
        <v>5</v>
      </c>
      <c r="F352" s="2" t="s">
        <v>866</v>
      </c>
      <c r="G352" s="1"/>
      <c r="H352" s="1"/>
      <c r="I352" s="1"/>
      <c r="K352" s="5">
        <f t="shared" si="5"/>
        <v>0</v>
      </c>
    </row>
    <row r="353" spans="2:11" x14ac:dyDescent="0.3">
      <c r="B353" t="s">
        <v>576</v>
      </c>
      <c r="C353" s="2">
        <v>698.08</v>
      </c>
      <c r="D353" s="2">
        <v>2530</v>
      </c>
      <c r="E353" s="1" t="s">
        <v>5</v>
      </c>
      <c r="F353" s="2" t="s">
        <v>866</v>
      </c>
      <c r="G353" s="1"/>
      <c r="H353" s="1"/>
      <c r="I353" s="1"/>
      <c r="K353" s="5">
        <f t="shared" si="5"/>
        <v>0</v>
      </c>
    </row>
    <row r="354" spans="2:11" x14ac:dyDescent="0.3">
      <c r="B354" t="s">
        <v>577</v>
      </c>
      <c r="C354" s="2">
        <v>1069.1299999999999</v>
      </c>
      <c r="D354" s="2">
        <v>5490</v>
      </c>
      <c r="E354" s="1" t="s">
        <v>5</v>
      </c>
      <c r="F354" s="2" t="s">
        <v>866</v>
      </c>
      <c r="G354" s="1"/>
      <c r="H354" s="1"/>
      <c r="I354" s="1"/>
      <c r="K354" s="5">
        <f t="shared" si="5"/>
        <v>0</v>
      </c>
    </row>
    <row r="355" spans="2:11" x14ac:dyDescent="0.3">
      <c r="B355" t="s">
        <v>578</v>
      </c>
      <c r="C355" s="2">
        <v>2866.837</v>
      </c>
      <c r="D355" s="2">
        <v>5827</v>
      </c>
      <c r="E355" s="1" t="s">
        <v>5</v>
      </c>
      <c r="F355" s="2" t="s">
        <v>866</v>
      </c>
      <c r="G355" s="1"/>
      <c r="H355" s="1"/>
      <c r="I355" s="1"/>
      <c r="K355" s="5">
        <f t="shared" si="5"/>
        <v>0</v>
      </c>
    </row>
    <row r="356" spans="2:11" x14ac:dyDescent="0.3">
      <c r="B356" t="s">
        <v>579</v>
      </c>
      <c r="C356" s="2">
        <v>1715.3429999999998</v>
      </c>
      <c r="D356" s="2">
        <v>3697</v>
      </c>
      <c r="E356" s="1" t="s">
        <v>5</v>
      </c>
      <c r="F356" s="2" t="s">
        <v>866</v>
      </c>
      <c r="G356" s="1"/>
      <c r="H356" s="1"/>
      <c r="I356" s="1"/>
      <c r="K356" s="5">
        <f t="shared" si="5"/>
        <v>0</v>
      </c>
    </row>
    <row r="357" spans="2:11" x14ac:dyDescent="0.3">
      <c r="B357" t="s">
        <v>580</v>
      </c>
      <c r="C357" s="2">
        <v>852.71999999999991</v>
      </c>
      <c r="D357" s="2">
        <v>959</v>
      </c>
      <c r="E357" s="1" t="s">
        <v>5</v>
      </c>
      <c r="F357" s="2" t="s">
        <v>866</v>
      </c>
      <c r="G357" s="1"/>
      <c r="H357" s="1"/>
      <c r="I357" s="1"/>
      <c r="K357" s="5">
        <f t="shared" si="5"/>
        <v>0</v>
      </c>
    </row>
    <row r="358" spans="2:11" x14ac:dyDescent="0.3">
      <c r="B358" t="s">
        <v>581</v>
      </c>
      <c r="C358" s="2">
        <v>2892.4939999999992</v>
      </c>
      <c r="D358" s="2">
        <v>9020</v>
      </c>
      <c r="E358" s="1" t="s">
        <v>5</v>
      </c>
      <c r="F358" s="2" t="s">
        <v>866</v>
      </c>
      <c r="G358" s="1"/>
      <c r="H358" s="1"/>
      <c r="I358" s="1"/>
      <c r="K358" s="5">
        <f t="shared" si="5"/>
        <v>0</v>
      </c>
    </row>
    <row r="359" spans="2:11" x14ac:dyDescent="0.3">
      <c r="B359" t="s">
        <v>582</v>
      </c>
      <c r="C359" s="2">
        <v>2436.6440000000002</v>
      </c>
      <c r="D359" s="2">
        <v>3646</v>
      </c>
      <c r="E359" s="1" t="s">
        <v>5</v>
      </c>
      <c r="F359" s="2" t="s">
        <v>866</v>
      </c>
      <c r="G359" s="1"/>
      <c r="H359" s="1"/>
      <c r="I359" s="1"/>
      <c r="K359" s="5">
        <f t="shared" si="5"/>
        <v>0</v>
      </c>
    </row>
    <row r="360" spans="2:11" x14ac:dyDescent="0.3">
      <c r="B360" t="s">
        <v>583</v>
      </c>
      <c r="C360" s="2">
        <v>0</v>
      </c>
      <c r="D360" s="2">
        <v>746</v>
      </c>
      <c r="E360" s="1" t="s">
        <v>5</v>
      </c>
      <c r="F360" s="2" t="s">
        <v>866</v>
      </c>
      <c r="G360" s="1"/>
      <c r="H360" s="1"/>
      <c r="I360" s="1"/>
      <c r="K360" s="5">
        <f t="shared" si="5"/>
        <v>0</v>
      </c>
    </row>
    <row r="361" spans="2:11" x14ac:dyDescent="0.3">
      <c r="B361" t="s">
        <v>584</v>
      </c>
      <c r="C361" s="2">
        <v>2641.6749999999997</v>
      </c>
      <c r="D361" s="2">
        <v>1711</v>
      </c>
      <c r="E361" s="1" t="s">
        <v>866</v>
      </c>
      <c r="F361" s="2">
        <v>3301.7</v>
      </c>
      <c r="G361" s="1"/>
      <c r="H361" s="1" t="s">
        <v>5</v>
      </c>
      <c r="I361" s="1"/>
      <c r="K361" s="5">
        <f t="shared" si="5"/>
        <v>930.67499999999973</v>
      </c>
    </row>
    <row r="362" spans="2:11" x14ac:dyDescent="0.3">
      <c r="B362" t="s">
        <v>585</v>
      </c>
      <c r="C362" s="2">
        <v>4683.1979999999994</v>
      </c>
      <c r="D362" s="2">
        <v>6447</v>
      </c>
      <c r="E362" s="1" t="s">
        <v>5</v>
      </c>
      <c r="F362" s="2" t="s">
        <v>866</v>
      </c>
      <c r="G362" s="1"/>
      <c r="H362" s="1"/>
      <c r="I362" s="1"/>
      <c r="K362" s="5">
        <f t="shared" si="5"/>
        <v>0</v>
      </c>
    </row>
    <row r="363" spans="2:11" x14ac:dyDescent="0.3">
      <c r="B363" t="s">
        <v>586</v>
      </c>
      <c r="C363" s="2">
        <v>3294.931</v>
      </c>
      <c r="D363" s="2">
        <v>9144</v>
      </c>
      <c r="E363" s="1" t="s">
        <v>5</v>
      </c>
      <c r="F363" s="2" t="s">
        <v>866</v>
      </c>
      <c r="G363" s="1"/>
      <c r="H363" s="1"/>
      <c r="I363" s="1"/>
      <c r="K363" s="5">
        <f t="shared" si="5"/>
        <v>0</v>
      </c>
    </row>
    <row r="364" spans="2:11" x14ac:dyDescent="0.3">
      <c r="B364" t="s">
        <v>587</v>
      </c>
      <c r="C364" s="2">
        <v>3492.7300000000005</v>
      </c>
      <c r="D364" s="2">
        <v>7605</v>
      </c>
      <c r="E364" s="1" t="s">
        <v>5</v>
      </c>
      <c r="F364" s="2" t="s">
        <v>866</v>
      </c>
      <c r="G364" s="1"/>
      <c r="H364" s="1"/>
      <c r="I364" s="1"/>
      <c r="K364" s="5">
        <f t="shared" si="5"/>
        <v>0</v>
      </c>
    </row>
    <row r="365" spans="2:11" x14ac:dyDescent="0.3">
      <c r="B365" t="s">
        <v>588</v>
      </c>
      <c r="C365" s="2">
        <v>2819.4410000000003</v>
      </c>
      <c r="D365" s="2">
        <v>4257</v>
      </c>
      <c r="E365" s="1" t="s">
        <v>5</v>
      </c>
      <c r="F365" s="2" t="s">
        <v>866</v>
      </c>
      <c r="G365" s="1"/>
      <c r="H365" s="1"/>
      <c r="I365" s="1"/>
      <c r="K365" s="5">
        <f t="shared" si="5"/>
        <v>0</v>
      </c>
    </row>
    <row r="366" spans="2:11" x14ac:dyDescent="0.3">
      <c r="B366" t="s">
        <v>589</v>
      </c>
      <c r="C366" s="2">
        <v>3704.6429999999982</v>
      </c>
      <c r="D366" s="2">
        <v>3804</v>
      </c>
      <c r="E366" s="1" t="s">
        <v>5</v>
      </c>
      <c r="F366" s="2" t="s">
        <v>866</v>
      </c>
      <c r="G366" s="1"/>
      <c r="H366" s="1"/>
      <c r="I366" s="1"/>
      <c r="K366" s="5">
        <f t="shared" si="5"/>
        <v>0</v>
      </c>
    </row>
    <row r="367" spans="2:11" x14ac:dyDescent="0.3">
      <c r="B367" t="s">
        <v>590</v>
      </c>
      <c r="C367" s="2">
        <v>2419.1749999999988</v>
      </c>
      <c r="D367" s="2">
        <v>2101</v>
      </c>
      <c r="E367" s="1" t="s">
        <v>866</v>
      </c>
      <c r="F367" s="2">
        <v>2419.1799999999998</v>
      </c>
      <c r="G367" s="1" t="s">
        <v>5</v>
      </c>
      <c r="H367" s="1"/>
      <c r="I367" s="1"/>
      <c r="K367" s="5">
        <f t="shared" si="5"/>
        <v>318.17499999999882</v>
      </c>
    </row>
    <row r="368" spans="2:11" x14ac:dyDescent="0.3">
      <c r="B368" t="s">
        <v>591</v>
      </c>
      <c r="C368" s="2">
        <v>887.70899999999995</v>
      </c>
      <c r="D368" s="2">
        <v>660</v>
      </c>
      <c r="E368" s="1" t="s">
        <v>866</v>
      </c>
      <c r="F368" s="2">
        <v>887.71</v>
      </c>
      <c r="G368" s="1" t="s">
        <v>5</v>
      </c>
      <c r="H368" s="1"/>
      <c r="I368" s="1"/>
      <c r="K368" s="5">
        <f t="shared" si="5"/>
        <v>227.70899999999995</v>
      </c>
    </row>
    <row r="369" spans="2:11" x14ac:dyDescent="0.3">
      <c r="B369" t="s">
        <v>592</v>
      </c>
      <c r="C369" s="2">
        <v>4279.8489999999993</v>
      </c>
      <c r="D369" s="2">
        <v>4189</v>
      </c>
      <c r="E369" s="1" t="s">
        <v>866</v>
      </c>
      <c r="F369" s="2">
        <v>4279.8500000000004</v>
      </c>
      <c r="G369" s="1" t="s">
        <v>5</v>
      </c>
      <c r="H369" s="1"/>
      <c r="I369" s="1"/>
      <c r="K369" s="5">
        <f t="shared" si="5"/>
        <v>90.848999999999251</v>
      </c>
    </row>
    <row r="370" spans="2:11" x14ac:dyDescent="0.3">
      <c r="B370" t="s">
        <v>593</v>
      </c>
      <c r="C370" s="2">
        <v>1036.5239999999999</v>
      </c>
      <c r="D370" s="2">
        <v>3133</v>
      </c>
      <c r="E370" s="1" t="s">
        <v>5</v>
      </c>
      <c r="F370" s="2" t="s">
        <v>866</v>
      </c>
      <c r="G370" s="1"/>
      <c r="H370" s="1"/>
      <c r="I370" s="1"/>
      <c r="K370" s="5">
        <f t="shared" si="5"/>
        <v>0</v>
      </c>
    </row>
    <row r="371" spans="2:11" x14ac:dyDescent="0.3">
      <c r="B371" t="s">
        <v>594</v>
      </c>
      <c r="C371" s="2">
        <v>362.35299999999995</v>
      </c>
      <c r="D371" s="2">
        <v>1844</v>
      </c>
      <c r="E371" s="1" t="s">
        <v>5</v>
      </c>
      <c r="F371" s="2" t="s">
        <v>866</v>
      </c>
      <c r="G371" s="1"/>
      <c r="H371" s="1"/>
      <c r="I371" s="1"/>
      <c r="K371" s="5">
        <f t="shared" si="5"/>
        <v>0</v>
      </c>
    </row>
    <row r="372" spans="2:11" x14ac:dyDescent="0.3">
      <c r="B372" t="s">
        <v>595</v>
      </c>
      <c r="C372" s="2">
        <v>200</v>
      </c>
      <c r="D372" s="2">
        <v>6144</v>
      </c>
      <c r="E372" s="1" t="s">
        <v>5</v>
      </c>
      <c r="F372" s="2" t="s">
        <v>866</v>
      </c>
      <c r="G372" s="1"/>
      <c r="H372" s="1"/>
      <c r="I372" s="1"/>
      <c r="K372" s="5">
        <f t="shared" si="5"/>
        <v>0</v>
      </c>
    </row>
    <row r="373" spans="2:11" x14ac:dyDescent="0.3">
      <c r="B373" t="s">
        <v>596</v>
      </c>
      <c r="C373" s="2">
        <v>494.63800000000003</v>
      </c>
      <c r="D373" s="2">
        <v>6602</v>
      </c>
      <c r="E373" s="1" t="s">
        <v>5</v>
      </c>
      <c r="F373" s="2" t="s">
        <v>866</v>
      </c>
      <c r="G373" s="1"/>
      <c r="H373" s="1"/>
      <c r="I373" s="1"/>
      <c r="K373" s="5">
        <f t="shared" si="5"/>
        <v>0</v>
      </c>
    </row>
    <row r="374" spans="2:11" x14ac:dyDescent="0.3">
      <c r="B374" t="s">
        <v>597</v>
      </c>
      <c r="C374" s="2">
        <v>494.37200000000001</v>
      </c>
      <c r="D374" s="2">
        <v>6104</v>
      </c>
      <c r="E374" s="1" t="s">
        <v>5</v>
      </c>
      <c r="F374" s="2" t="s">
        <v>866</v>
      </c>
      <c r="G374" s="1"/>
      <c r="H374" s="1"/>
      <c r="I374" s="1"/>
      <c r="K374" s="5">
        <f t="shared" si="5"/>
        <v>0</v>
      </c>
    </row>
    <row r="375" spans="2:11" x14ac:dyDescent="0.3">
      <c r="B375" t="s">
        <v>598</v>
      </c>
      <c r="C375" s="2">
        <v>1170.3510000000001</v>
      </c>
      <c r="D375" s="2">
        <v>3888</v>
      </c>
      <c r="E375" s="1" t="s">
        <v>5</v>
      </c>
      <c r="F375" s="2" t="s">
        <v>866</v>
      </c>
      <c r="G375" s="1"/>
      <c r="H375" s="1"/>
      <c r="I375" s="1"/>
      <c r="K375" s="5">
        <f t="shared" si="5"/>
        <v>0</v>
      </c>
    </row>
    <row r="376" spans="2:11" x14ac:dyDescent="0.3">
      <c r="B376" t="s">
        <v>599</v>
      </c>
      <c r="C376" s="2">
        <v>600</v>
      </c>
      <c r="D376" s="2">
        <v>4256</v>
      </c>
      <c r="E376" s="1" t="s">
        <v>5</v>
      </c>
      <c r="F376" s="2" t="s">
        <v>866</v>
      </c>
      <c r="G376" s="1"/>
      <c r="H376" s="1"/>
      <c r="I376" s="1"/>
      <c r="K376" s="5">
        <f t="shared" si="5"/>
        <v>0</v>
      </c>
    </row>
    <row r="377" spans="2:11" x14ac:dyDescent="0.3">
      <c r="B377" t="s">
        <v>600</v>
      </c>
      <c r="C377" s="2">
        <v>1725.0089999999993</v>
      </c>
      <c r="D377" s="2">
        <v>2982</v>
      </c>
      <c r="E377" s="1" t="s">
        <v>5</v>
      </c>
      <c r="F377" s="2" t="s">
        <v>866</v>
      </c>
      <c r="G377" s="1"/>
      <c r="H377" s="1"/>
      <c r="I377" s="1"/>
      <c r="K377" s="5">
        <f t="shared" si="5"/>
        <v>0</v>
      </c>
    </row>
    <row r="378" spans="2:11" x14ac:dyDescent="0.3">
      <c r="B378" s="97" t="s">
        <v>601</v>
      </c>
      <c r="C378" s="99">
        <v>8165.2609999999977</v>
      </c>
      <c r="D378" s="99">
        <v>6579</v>
      </c>
      <c r="E378" s="3" t="s">
        <v>866</v>
      </c>
      <c r="F378" s="99">
        <v>8653</v>
      </c>
      <c r="G378" s="3"/>
      <c r="H378" s="3"/>
      <c r="I378" s="3" t="s">
        <v>5</v>
      </c>
      <c r="K378" s="5">
        <f t="shared" si="5"/>
        <v>1586.2609999999977</v>
      </c>
    </row>
    <row r="379" spans="2:11" x14ac:dyDescent="0.3">
      <c r="B379" t="s">
        <v>602</v>
      </c>
      <c r="C379" s="2">
        <v>3937.8319999999999</v>
      </c>
      <c r="D379" s="2">
        <v>6268</v>
      </c>
      <c r="E379" s="1" t="s">
        <v>5</v>
      </c>
      <c r="F379" s="2" t="s">
        <v>866</v>
      </c>
      <c r="G379" s="1"/>
      <c r="H379" s="1"/>
      <c r="I379" s="1"/>
      <c r="K379" s="5">
        <f t="shared" si="5"/>
        <v>0</v>
      </c>
    </row>
    <row r="380" spans="2:11" x14ac:dyDescent="0.3">
      <c r="B380" t="s">
        <v>603</v>
      </c>
      <c r="C380" s="2">
        <v>3430.9609999999993</v>
      </c>
      <c r="D380" s="2">
        <v>4994</v>
      </c>
      <c r="E380" s="1" t="s">
        <v>5</v>
      </c>
      <c r="F380" s="2" t="s">
        <v>866</v>
      </c>
      <c r="G380" s="1"/>
      <c r="H380" s="1"/>
      <c r="I380" s="1"/>
      <c r="K380" s="5">
        <f t="shared" si="5"/>
        <v>0</v>
      </c>
    </row>
    <row r="381" spans="2:11" x14ac:dyDescent="0.3">
      <c r="B381" t="s">
        <v>604</v>
      </c>
      <c r="C381" s="2">
        <v>6430.6619999999984</v>
      </c>
      <c r="D381" s="2">
        <v>5984</v>
      </c>
      <c r="E381" s="1" t="s">
        <v>866</v>
      </c>
      <c r="F381" s="2">
        <v>6430.6639999999998</v>
      </c>
      <c r="G381" s="1" t="s">
        <v>5</v>
      </c>
      <c r="H381" s="1"/>
      <c r="I381" s="1"/>
      <c r="K381" s="5">
        <f t="shared" si="5"/>
        <v>446.66199999999844</v>
      </c>
    </row>
    <row r="382" spans="2:11" x14ac:dyDescent="0.3">
      <c r="B382" t="s">
        <v>605</v>
      </c>
      <c r="C382" s="2">
        <v>2647.7650000000003</v>
      </c>
      <c r="D382" s="2">
        <v>3523</v>
      </c>
      <c r="E382" s="1" t="s">
        <v>5</v>
      </c>
      <c r="F382" s="2" t="s">
        <v>866</v>
      </c>
      <c r="G382" s="1"/>
      <c r="H382" s="1"/>
      <c r="I382" s="1"/>
      <c r="K382" s="5">
        <f t="shared" si="5"/>
        <v>0</v>
      </c>
    </row>
    <row r="383" spans="2:11" x14ac:dyDescent="0.3">
      <c r="B383" t="s">
        <v>606</v>
      </c>
      <c r="C383" s="2">
        <v>2320.4009999999998</v>
      </c>
      <c r="D383" s="2">
        <v>2248</v>
      </c>
      <c r="E383" s="1" t="s">
        <v>866</v>
      </c>
      <c r="F383" s="2">
        <v>2480</v>
      </c>
      <c r="G383" s="1"/>
      <c r="H383" s="1"/>
      <c r="I383" s="1" t="s">
        <v>5</v>
      </c>
      <c r="K383" s="5">
        <f t="shared" si="5"/>
        <v>72.40099999999984</v>
      </c>
    </row>
    <row r="384" spans="2:11" x14ac:dyDescent="0.3">
      <c r="B384" t="s">
        <v>607</v>
      </c>
      <c r="C384" s="2">
        <v>2180.3699999999994</v>
      </c>
      <c r="D384" s="2">
        <v>2078</v>
      </c>
      <c r="E384" s="1" t="s">
        <v>866</v>
      </c>
      <c r="F384" s="2">
        <v>2180.37</v>
      </c>
      <c r="G384" s="1" t="s">
        <v>5</v>
      </c>
      <c r="H384" s="1"/>
      <c r="I384" s="1"/>
      <c r="K384" s="5">
        <f t="shared" si="5"/>
        <v>102.36999999999944</v>
      </c>
    </row>
    <row r="385" spans="2:11" x14ac:dyDescent="0.3">
      <c r="B385" t="s">
        <v>608</v>
      </c>
      <c r="C385" s="2">
        <v>2644.9949999999999</v>
      </c>
      <c r="D385" s="2">
        <v>4506</v>
      </c>
      <c r="E385" s="1" t="s">
        <v>5</v>
      </c>
      <c r="F385" s="2" t="s">
        <v>866</v>
      </c>
      <c r="G385" s="1"/>
      <c r="H385" s="1"/>
      <c r="I385" s="1"/>
      <c r="K385" s="5">
        <f t="shared" si="5"/>
        <v>0</v>
      </c>
    </row>
    <row r="386" spans="2:11" x14ac:dyDescent="0.3">
      <c r="B386" t="s">
        <v>609</v>
      </c>
      <c r="C386" s="2">
        <v>5554.9590000000007</v>
      </c>
      <c r="D386" s="2">
        <v>5099</v>
      </c>
      <c r="E386" s="1" t="s">
        <v>866</v>
      </c>
      <c r="F386" s="2">
        <v>5554.96</v>
      </c>
      <c r="G386" s="1" t="s">
        <v>5</v>
      </c>
      <c r="H386" s="1"/>
      <c r="I386" s="1"/>
      <c r="K386" s="5">
        <f t="shared" si="5"/>
        <v>455.95900000000074</v>
      </c>
    </row>
    <row r="387" spans="2:11" x14ac:dyDescent="0.3">
      <c r="B387" t="s">
        <v>610</v>
      </c>
      <c r="C387" s="2">
        <v>701.49600000000009</v>
      </c>
      <c r="D387" s="2">
        <v>788</v>
      </c>
      <c r="E387" s="1" t="s">
        <v>5</v>
      </c>
      <c r="F387" s="2" t="s">
        <v>866</v>
      </c>
      <c r="G387" s="1"/>
      <c r="H387" s="1"/>
      <c r="I387" s="1"/>
      <c r="K387" s="5">
        <f t="shared" si="5"/>
        <v>0</v>
      </c>
    </row>
    <row r="388" spans="2:11" x14ac:dyDescent="0.3">
      <c r="B388" t="s">
        <v>611</v>
      </c>
      <c r="C388" s="2">
        <v>3396.2830000000004</v>
      </c>
      <c r="D388" s="2">
        <v>3168</v>
      </c>
      <c r="E388" s="1" t="s">
        <v>866</v>
      </c>
      <c r="F388" s="2">
        <v>3495</v>
      </c>
      <c r="G388" s="1"/>
      <c r="H388" s="1" t="s">
        <v>5</v>
      </c>
      <c r="I388" s="1"/>
      <c r="K388" s="5">
        <f t="shared" si="5"/>
        <v>228.28300000000036</v>
      </c>
    </row>
    <row r="389" spans="2:11" x14ac:dyDescent="0.3">
      <c r="B389" t="s">
        <v>612</v>
      </c>
      <c r="C389" s="2">
        <v>5061.4060000000027</v>
      </c>
      <c r="D389" s="2">
        <v>5743</v>
      </c>
      <c r="E389" s="1" t="s">
        <v>5</v>
      </c>
      <c r="F389" s="2" t="s">
        <v>866</v>
      </c>
      <c r="G389" s="1"/>
      <c r="H389" s="1"/>
      <c r="I389" s="1"/>
      <c r="K389" s="5">
        <f t="shared" si="5"/>
        <v>0</v>
      </c>
    </row>
    <row r="390" spans="2:11" x14ac:dyDescent="0.3">
      <c r="B390" t="s">
        <v>613</v>
      </c>
      <c r="C390" s="2">
        <v>10233.365999999996</v>
      </c>
      <c r="D390" s="2">
        <v>8874</v>
      </c>
      <c r="E390" s="1" t="s">
        <v>866</v>
      </c>
      <c r="F390" s="2">
        <v>10233.4</v>
      </c>
      <c r="G390" s="1" t="s">
        <v>5</v>
      </c>
      <c r="H390" s="1"/>
      <c r="I390" s="1"/>
      <c r="K390" s="5">
        <f t="shared" si="5"/>
        <v>1359.3659999999963</v>
      </c>
    </row>
    <row r="391" spans="2:11" x14ac:dyDescent="0.3">
      <c r="B391" t="s">
        <v>614</v>
      </c>
      <c r="C391" s="2">
        <v>1782.73</v>
      </c>
      <c r="D391" s="2">
        <v>4249</v>
      </c>
      <c r="E391" s="1" t="s">
        <v>5</v>
      </c>
      <c r="F391" s="2" t="s">
        <v>866</v>
      </c>
      <c r="G391" s="1"/>
      <c r="H391" s="1"/>
      <c r="I391" s="1"/>
      <c r="K391" s="5">
        <f t="shared" si="5"/>
        <v>0</v>
      </c>
    </row>
    <row r="392" spans="2:11" x14ac:dyDescent="0.3">
      <c r="B392" t="s">
        <v>615</v>
      </c>
      <c r="C392" s="2">
        <v>1238.635</v>
      </c>
      <c r="D392" s="2">
        <v>4040</v>
      </c>
      <c r="E392" s="1" t="s">
        <v>5</v>
      </c>
      <c r="F392" s="2" t="s">
        <v>866</v>
      </c>
      <c r="G392" s="1"/>
      <c r="H392" s="1"/>
      <c r="I392" s="1"/>
      <c r="K392" s="5">
        <f t="shared" si="5"/>
        <v>0</v>
      </c>
    </row>
    <row r="393" spans="2:11" x14ac:dyDescent="0.3">
      <c r="B393" t="s">
        <v>616</v>
      </c>
      <c r="C393" s="2">
        <v>1147.01</v>
      </c>
      <c r="D393" s="2">
        <v>2823</v>
      </c>
      <c r="E393" s="1" t="s">
        <v>5</v>
      </c>
      <c r="F393" s="2" t="s">
        <v>866</v>
      </c>
      <c r="G393" s="1"/>
      <c r="H393" s="1"/>
      <c r="I393" s="1"/>
      <c r="K393" s="5">
        <f t="shared" si="5"/>
        <v>0</v>
      </c>
    </row>
    <row r="394" spans="2:11" x14ac:dyDescent="0.3">
      <c r="B394" t="s">
        <v>617</v>
      </c>
      <c r="C394" s="2">
        <v>1456.3920000000001</v>
      </c>
      <c r="D394" s="2">
        <v>1376</v>
      </c>
      <c r="E394" s="1" t="s">
        <v>866</v>
      </c>
      <c r="F394" s="2">
        <v>1480</v>
      </c>
      <c r="G394" s="1"/>
      <c r="H394" s="1"/>
      <c r="I394" s="1" t="s">
        <v>5</v>
      </c>
      <c r="K394" s="5">
        <f t="shared" si="5"/>
        <v>80.392000000000053</v>
      </c>
    </row>
    <row r="395" spans="2:11" x14ac:dyDescent="0.3">
      <c r="B395" t="s">
        <v>618</v>
      </c>
      <c r="C395" s="2">
        <v>79.414000000000001</v>
      </c>
      <c r="D395" s="2">
        <v>308</v>
      </c>
      <c r="E395" s="1" t="s">
        <v>5</v>
      </c>
      <c r="F395" s="2" t="s">
        <v>866</v>
      </c>
      <c r="G395" s="1"/>
      <c r="H395" s="1"/>
      <c r="I395" s="1"/>
      <c r="K395" s="5">
        <f t="shared" si="5"/>
        <v>0</v>
      </c>
    </row>
    <row r="396" spans="2:11" x14ac:dyDescent="0.3">
      <c r="B396" t="s">
        <v>619</v>
      </c>
      <c r="C396" s="2">
        <v>2426.6170000000002</v>
      </c>
      <c r="D396" s="2">
        <v>2293</v>
      </c>
      <c r="E396" s="1" t="s">
        <v>866</v>
      </c>
      <c r="F396" s="2">
        <v>4090</v>
      </c>
      <c r="G396" s="1" t="s">
        <v>5</v>
      </c>
      <c r="H396" s="1"/>
      <c r="I396" s="1"/>
      <c r="K396" s="5">
        <f t="shared" si="5"/>
        <v>133.61700000000019</v>
      </c>
    </row>
    <row r="397" spans="2:11" x14ac:dyDescent="0.3">
      <c r="B397" t="s">
        <v>620</v>
      </c>
      <c r="C397" s="2">
        <v>2563.0580000000004</v>
      </c>
      <c r="D397" s="2">
        <v>2126</v>
      </c>
      <c r="E397" s="1" t="s">
        <v>866</v>
      </c>
      <c r="F397" s="2">
        <v>2566</v>
      </c>
      <c r="G397" s="1" t="s">
        <v>5</v>
      </c>
      <c r="H397" s="1"/>
      <c r="I397" s="1"/>
      <c r="K397" s="5">
        <f t="shared" si="5"/>
        <v>437.05800000000045</v>
      </c>
    </row>
    <row r="398" spans="2:11" x14ac:dyDescent="0.3">
      <c r="B398" t="s">
        <v>621</v>
      </c>
      <c r="C398" s="2">
        <v>1207.3140000000003</v>
      </c>
      <c r="D398" s="2">
        <v>1242</v>
      </c>
      <c r="E398" s="1" t="s">
        <v>5</v>
      </c>
      <c r="F398" s="2" t="s">
        <v>866</v>
      </c>
      <c r="G398" s="1"/>
      <c r="H398" s="1"/>
      <c r="I398" s="1"/>
      <c r="K398" s="5">
        <f t="shared" si="5"/>
        <v>0</v>
      </c>
    </row>
  </sheetData>
  <mergeCells count="1">
    <mergeCell ref="B3:N12"/>
  </mergeCells>
  <hyperlinks>
    <hyperlink ref="M1" location="'Assumptions Summary'!A1" display="Return to Assumptions Summary" xr:uid="{6956BDC4-4AA2-41D7-BA1C-3EE6C2DF9359}"/>
  </hyperlinks>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92D33-4F19-438D-BF21-9F8099D2E79D}">
  <sheetPr>
    <tabColor rgb="FF81A541"/>
  </sheetPr>
  <dimension ref="B1:AU151"/>
  <sheetViews>
    <sheetView workbookViewId="0"/>
  </sheetViews>
  <sheetFormatPr defaultColWidth="8.6640625" defaultRowHeight="14.4" x14ac:dyDescent="0.3"/>
  <cols>
    <col min="1" max="1" width="6.88671875" style="8" customWidth="1"/>
    <col min="2" max="2" width="28.5546875" style="8" customWidth="1"/>
    <col min="3" max="6" width="14.44140625" style="8" customWidth="1"/>
    <col min="7" max="7" width="16.33203125" style="8" customWidth="1"/>
    <col min="8" max="9" width="14.44140625" style="8" customWidth="1"/>
    <col min="10" max="10" width="1.6640625" style="8" customWidth="1"/>
    <col min="11" max="11" width="8.6640625" style="8"/>
    <col min="12" max="12" width="1.6640625" style="8" customWidth="1"/>
    <col min="13" max="13" width="32.33203125" style="8" customWidth="1"/>
    <col min="14" max="16384" width="8.6640625" style="8"/>
  </cols>
  <sheetData>
    <row r="1" spans="2:47" ht="17.399999999999999" x14ac:dyDescent="0.3">
      <c r="G1" s="27"/>
      <c r="I1" s="27"/>
      <c r="J1" s="27"/>
      <c r="K1" s="27"/>
      <c r="L1" s="27"/>
      <c r="M1" s="27" t="s">
        <v>747</v>
      </c>
      <c r="N1" s="27"/>
    </row>
    <row r="2" spans="2:47" ht="18" thickBot="1" x14ac:dyDescent="0.35">
      <c r="B2" s="45" t="s">
        <v>851</v>
      </c>
      <c r="C2" s="46"/>
      <c r="D2" s="46"/>
      <c r="E2" s="46"/>
      <c r="F2" s="46"/>
      <c r="G2" s="46"/>
      <c r="H2" s="46"/>
      <c r="I2" s="46"/>
    </row>
    <row r="3" spans="2:47" ht="15" customHeight="1" x14ac:dyDescent="0.3">
      <c r="B3" s="141" t="s">
        <v>976</v>
      </c>
      <c r="C3" s="141"/>
      <c r="D3" s="141"/>
      <c r="E3" s="141"/>
      <c r="F3" s="141"/>
      <c r="G3" s="141"/>
      <c r="H3" s="141"/>
      <c r="I3" s="141"/>
      <c r="J3" s="141"/>
      <c r="K3" s="141"/>
      <c r="L3" s="141"/>
      <c r="M3" s="141"/>
      <c r="N3" s="141"/>
    </row>
    <row r="4" spans="2:47" x14ac:dyDescent="0.3">
      <c r="B4" s="141"/>
      <c r="C4" s="141"/>
      <c r="D4" s="141"/>
      <c r="E4" s="141"/>
      <c r="F4" s="141"/>
      <c r="G4" s="141"/>
      <c r="H4" s="141"/>
      <c r="I4" s="141"/>
      <c r="J4" s="141"/>
      <c r="K4" s="141"/>
      <c r="L4" s="141"/>
      <c r="M4" s="141"/>
      <c r="N4" s="141"/>
    </row>
    <row r="5" spans="2:47" x14ac:dyDescent="0.3">
      <c r="B5" s="141"/>
      <c r="C5" s="141"/>
      <c r="D5" s="141"/>
      <c r="E5" s="141"/>
      <c r="F5" s="141"/>
      <c r="G5" s="141"/>
      <c r="H5" s="141"/>
      <c r="I5" s="141"/>
      <c r="J5" s="141"/>
      <c r="K5" s="141"/>
      <c r="L5" s="141"/>
      <c r="M5" s="141"/>
      <c r="N5" s="141"/>
    </row>
    <row r="6" spans="2:47" x14ac:dyDescent="0.3">
      <c r="B6" s="141"/>
      <c r="C6" s="141"/>
      <c r="D6" s="141"/>
      <c r="E6" s="141"/>
      <c r="F6" s="141"/>
      <c r="G6" s="141"/>
      <c r="H6" s="141"/>
      <c r="I6" s="141"/>
      <c r="J6" s="141"/>
      <c r="K6" s="141"/>
      <c r="L6" s="141"/>
      <c r="M6" s="141"/>
      <c r="N6" s="141"/>
    </row>
    <row r="7" spans="2:47" x14ac:dyDescent="0.3">
      <c r="B7" s="141"/>
      <c r="C7" s="141"/>
      <c r="D7" s="141"/>
      <c r="E7" s="141"/>
      <c r="F7" s="141"/>
      <c r="G7" s="141"/>
      <c r="H7" s="141"/>
      <c r="I7" s="141"/>
      <c r="J7" s="141"/>
      <c r="K7" s="141"/>
      <c r="L7" s="141"/>
      <c r="M7" s="141"/>
      <c r="N7" s="141"/>
    </row>
    <row r="8" spans="2:47" x14ac:dyDescent="0.3">
      <c r="B8" s="141"/>
      <c r="C8" s="141"/>
      <c r="D8" s="141"/>
      <c r="E8" s="141"/>
      <c r="F8" s="141"/>
      <c r="G8" s="141"/>
      <c r="H8" s="141"/>
      <c r="I8" s="141"/>
      <c r="J8" s="141"/>
      <c r="K8" s="141"/>
      <c r="L8" s="141"/>
      <c r="M8" s="141"/>
      <c r="N8" s="141"/>
    </row>
    <row r="9" spans="2:47" x14ac:dyDescent="0.3">
      <c r="B9" s="141"/>
      <c r="C9" s="141"/>
      <c r="D9" s="141"/>
      <c r="E9" s="141"/>
      <c r="F9" s="141"/>
      <c r="G9" s="141"/>
      <c r="H9" s="141"/>
      <c r="I9" s="141"/>
      <c r="J9" s="141"/>
      <c r="K9" s="141"/>
      <c r="L9" s="141"/>
      <c r="M9" s="141"/>
      <c r="N9" s="141"/>
    </row>
    <row r="10" spans="2:47" x14ac:dyDescent="0.3">
      <c r="B10" s="141"/>
      <c r="C10" s="141"/>
      <c r="D10" s="141"/>
      <c r="E10" s="141"/>
      <c r="F10" s="141"/>
      <c r="G10" s="141"/>
      <c r="H10" s="141"/>
      <c r="I10" s="141"/>
      <c r="J10" s="141"/>
      <c r="K10" s="141"/>
      <c r="L10" s="141"/>
      <c r="M10" s="141"/>
      <c r="N10" s="141"/>
    </row>
    <row r="11" spans="2:47" x14ac:dyDescent="0.3">
      <c r="B11" s="141"/>
      <c r="C11" s="141"/>
      <c r="D11" s="141"/>
      <c r="E11" s="141"/>
      <c r="F11" s="141"/>
      <c r="G11" s="141"/>
      <c r="H11" s="141"/>
      <c r="I11" s="141"/>
      <c r="J11" s="141"/>
      <c r="K11" s="141"/>
      <c r="L11" s="141"/>
      <c r="M11" s="141"/>
      <c r="N11" s="141"/>
    </row>
    <row r="12" spans="2:47" ht="34.950000000000003" customHeight="1" x14ac:dyDescent="0.3">
      <c r="B12" s="141"/>
      <c r="C12" s="141"/>
      <c r="D12" s="141"/>
      <c r="E12" s="141"/>
      <c r="F12" s="141"/>
      <c r="G12" s="141"/>
      <c r="H12" s="141"/>
      <c r="I12" s="141"/>
      <c r="J12" s="141"/>
      <c r="K12" s="141"/>
      <c r="L12" s="141"/>
      <c r="M12" s="141"/>
      <c r="N12" s="141"/>
    </row>
    <row r="14" spans="2:47" s="49" customFormat="1" ht="43.8" thickBot="1" x14ac:dyDescent="0.35">
      <c r="B14" s="70" t="s">
        <v>3</v>
      </c>
      <c r="C14" s="71" t="s">
        <v>657</v>
      </c>
      <c r="D14" s="71" t="s">
        <v>707</v>
      </c>
      <c r="E14" s="71" t="s">
        <v>706</v>
      </c>
      <c r="F14" s="71" t="s">
        <v>708</v>
      </c>
      <c r="G14" s="72" t="s">
        <v>704</v>
      </c>
      <c r="H14" s="72" t="s">
        <v>705</v>
      </c>
      <c r="I14" s="72" t="s">
        <v>4</v>
      </c>
      <c r="K14" s="72" t="s">
        <v>702</v>
      </c>
      <c r="M14" s="72" t="s">
        <v>701</v>
      </c>
      <c r="N14" s="72" t="s">
        <v>634</v>
      </c>
    </row>
    <row r="15" spans="2:47" s="49" customFormat="1" ht="15" thickBot="1" x14ac:dyDescent="0.35">
      <c r="B15" s="97" t="s">
        <v>76</v>
      </c>
      <c r="C15" s="99">
        <v>1163.6851008619703</v>
      </c>
      <c r="D15" s="99">
        <v>1722</v>
      </c>
      <c r="E15" s="3" t="s">
        <v>5</v>
      </c>
      <c r="F15" s="99" t="s">
        <v>866</v>
      </c>
      <c r="G15" s="3"/>
      <c r="H15" s="3"/>
      <c r="I15" s="3"/>
      <c r="J15" s="8"/>
      <c r="K15" s="5">
        <f>IF((C15&gt;D15),ABS(D15-C15),0)</f>
        <v>0</v>
      </c>
      <c r="L15" s="8"/>
      <c r="M15" s="48" t="s">
        <v>635</v>
      </c>
      <c r="N15" s="73">
        <f>COUNTA(B15:B202)</f>
        <v>137</v>
      </c>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2:47" ht="15" thickBot="1" x14ac:dyDescent="0.35">
      <c r="B16" s="97" t="s">
        <v>77</v>
      </c>
      <c r="C16" s="99">
        <v>818.8312575809216</v>
      </c>
      <c r="D16" s="99">
        <v>1319</v>
      </c>
      <c r="E16" s="3" t="s">
        <v>5</v>
      </c>
      <c r="F16" s="99" t="s">
        <v>866</v>
      </c>
      <c r="G16" s="3"/>
      <c r="H16" s="3"/>
      <c r="I16" s="3"/>
      <c r="K16" s="5">
        <f t="shared" ref="K16:K79" si="0">IF((C16&gt;D16),ABS(D16-C16),0)</f>
        <v>0</v>
      </c>
      <c r="M16" s="48" t="s">
        <v>622</v>
      </c>
      <c r="N16" s="73">
        <f>COUNTIF(E15:E202,"x")</f>
        <v>76</v>
      </c>
    </row>
    <row r="17" spans="2:14" ht="15" thickBot="1" x14ac:dyDescent="0.35">
      <c r="B17" s="97" t="s">
        <v>78</v>
      </c>
      <c r="C17" s="99">
        <v>292.81544607158776</v>
      </c>
      <c r="D17" s="99">
        <v>1411.1</v>
      </c>
      <c r="E17" s="3" t="s">
        <v>5</v>
      </c>
      <c r="F17" s="99" t="s">
        <v>866</v>
      </c>
      <c r="G17" s="3"/>
      <c r="H17" s="3"/>
      <c r="I17" s="3"/>
      <c r="K17" s="5">
        <f t="shared" si="0"/>
        <v>0</v>
      </c>
      <c r="M17" s="48" t="s">
        <v>636</v>
      </c>
      <c r="N17" s="73">
        <f>COUNTIF(G15:G202,"x")</f>
        <v>27</v>
      </c>
    </row>
    <row r="18" spans="2:14" ht="15" thickBot="1" x14ac:dyDescent="0.35">
      <c r="B18" s="97" t="s">
        <v>79</v>
      </c>
      <c r="C18" s="99">
        <v>499.07612041251809</v>
      </c>
      <c r="D18" s="99">
        <v>2083.4475000000002</v>
      </c>
      <c r="E18" s="3" t="s">
        <v>5</v>
      </c>
      <c r="F18" s="99" t="s">
        <v>866</v>
      </c>
      <c r="G18" s="3"/>
      <c r="H18" s="3"/>
      <c r="I18" s="3"/>
      <c r="K18" s="5">
        <f t="shared" si="0"/>
        <v>0</v>
      </c>
      <c r="M18" s="48" t="s">
        <v>637</v>
      </c>
      <c r="N18" s="73">
        <f>COUNTIF(H15:H202,"x")</f>
        <v>32</v>
      </c>
    </row>
    <row r="19" spans="2:14" ht="15" thickBot="1" x14ac:dyDescent="0.35">
      <c r="B19" s="97" t="s">
        <v>80</v>
      </c>
      <c r="C19" s="99">
        <v>355.50776912209801</v>
      </c>
      <c r="D19" s="99">
        <v>4099.1687499999998</v>
      </c>
      <c r="E19" s="3" t="s">
        <v>5</v>
      </c>
      <c r="F19" s="99" t="s">
        <v>866</v>
      </c>
      <c r="G19" s="3"/>
      <c r="H19" s="3"/>
      <c r="I19" s="3"/>
      <c r="K19" s="5">
        <f t="shared" si="0"/>
        <v>0</v>
      </c>
      <c r="M19" s="48" t="s">
        <v>4</v>
      </c>
      <c r="N19" s="73">
        <f>COUNTIF(I15:I202,"x")</f>
        <v>2</v>
      </c>
    </row>
    <row r="20" spans="2:14" x14ac:dyDescent="0.3">
      <c r="B20" s="97" t="s">
        <v>81</v>
      </c>
      <c r="C20" s="99">
        <v>2451.6475766015451</v>
      </c>
      <c r="D20" s="99">
        <v>3876</v>
      </c>
      <c r="E20" s="3" t="s">
        <v>5</v>
      </c>
      <c r="F20" s="99" t="s">
        <v>866</v>
      </c>
      <c r="G20" s="3"/>
      <c r="H20" s="3"/>
      <c r="I20" s="3"/>
      <c r="K20" s="5">
        <f t="shared" si="0"/>
        <v>0</v>
      </c>
    </row>
    <row r="21" spans="2:14" x14ac:dyDescent="0.3">
      <c r="B21" s="97" t="s">
        <v>82</v>
      </c>
      <c r="C21" s="99">
        <v>1873.5347377877126</v>
      </c>
      <c r="D21" s="99">
        <v>1795</v>
      </c>
      <c r="E21" s="3" t="s">
        <v>866</v>
      </c>
      <c r="F21" s="99">
        <v>7000</v>
      </c>
      <c r="G21" s="3"/>
      <c r="H21" s="3" t="s">
        <v>5</v>
      </c>
      <c r="I21" s="3"/>
      <c r="K21" s="5">
        <f t="shared" si="0"/>
        <v>78.534737787712629</v>
      </c>
    </row>
    <row r="22" spans="2:14" x14ac:dyDescent="0.3">
      <c r="B22" s="97" t="s">
        <v>83</v>
      </c>
      <c r="C22" s="99">
        <v>269.93295755134824</v>
      </c>
      <c r="D22" s="99">
        <v>319</v>
      </c>
      <c r="E22" s="3" t="s">
        <v>5</v>
      </c>
      <c r="F22" s="99" t="s">
        <v>866</v>
      </c>
      <c r="G22" s="3"/>
      <c r="H22" s="3"/>
      <c r="I22" s="3"/>
      <c r="K22" s="5">
        <f t="shared" si="0"/>
        <v>0</v>
      </c>
    </row>
    <row r="23" spans="2:14" x14ac:dyDescent="0.3">
      <c r="B23" s="97" t="s">
        <v>36</v>
      </c>
      <c r="C23" s="99">
        <v>980.42250008578219</v>
      </c>
      <c r="D23" s="99">
        <v>743</v>
      </c>
      <c r="E23" s="3" t="s">
        <v>866</v>
      </c>
      <c r="F23" s="99">
        <v>1375</v>
      </c>
      <c r="G23" s="3"/>
      <c r="H23" s="3"/>
      <c r="I23" s="3" t="s">
        <v>5</v>
      </c>
      <c r="K23" s="5">
        <f t="shared" si="0"/>
        <v>237.42250008578219</v>
      </c>
      <c r="M23" t="s">
        <v>700</v>
      </c>
      <c r="N23" s="6">
        <f>ABS(SUM(K15:K202))</f>
        <v>37832.167744404331</v>
      </c>
    </row>
    <row r="24" spans="2:14" x14ac:dyDescent="0.3">
      <c r="B24" s="97" t="s">
        <v>37</v>
      </c>
      <c r="C24" s="99">
        <v>0</v>
      </c>
      <c r="D24" s="99">
        <v>0</v>
      </c>
      <c r="E24" s="3" t="s">
        <v>5</v>
      </c>
      <c r="F24" s="99" t="s">
        <v>866</v>
      </c>
      <c r="G24" s="3"/>
      <c r="H24" s="3"/>
      <c r="I24" s="3"/>
      <c r="K24" s="5">
        <f t="shared" si="0"/>
        <v>0</v>
      </c>
    </row>
    <row r="25" spans="2:14" x14ac:dyDescent="0.3">
      <c r="B25" s="97" t="s">
        <v>38</v>
      </c>
      <c r="C25" s="99">
        <v>389.55510288299638</v>
      </c>
      <c r="D25" s="99">
        <v>85</v>
      </c>
      <c r="E25" s="3" t="s">
        <v>866</v>
      </c>
      <c r="F25" s="99">
        <v>3730</v>
      </c>
      <c r="G25" s="3" t="s">
        <v>5</v>
      </c>
      <c r="H25" s="3"/>
      <c r="I25" s="3"/>
      <c r="K25" s="5">
        <f t="shared" si="0"/>
        <v>304.55510288299638</v>
      </c>
    </row>
    <row r="26" spans="2:14" x14ac:dyDescent="0.3">
      <c r="B26" s="97" t="s">
        <v>39</v>
      </c>
      <c r="C26" s="99">
        <v>164.33178066145749</v>
      </c>
      <c r="D26" s="99">
        <v>83</v>
      </c>
      <c r="E26" s="3" t="s">
        <v>866</v>
      </c>
      <c r="F26" s="99">
        <v>2370</v>
      </c>
      <c r="G26" s="3" t="s">
        <v>5</v>
      </c>
      <c r="H26" s="3"/>
      <c r="I26" s="3"/>
      <c r="K26" s="5">
        <f t="shared" si="0"/>
        <v>81.331780661457486</v>
      </c>
    </row>
    <row r="27" spans="2:14" x14ac:dyDescent="0.3">
      <c r="B27" s="97" t="s">
        <v>84</v>
      </c>
      <c r="C27" s="99">
        <v>792.13613773768986</v>
      </c>
      <c r="D27" s="99">
        <v>2624.6570000000002</v>
      </c>
      <c r="E27" s="3" t="s">
        <v>5</v>
      </c>
      <c r="F27" s="99" t="s">
        <v>866</v>
      </c>
      <c r="G27" s="3"/>
      <c r="H27" s="3"/>
      <c r="I27" s="3"/>
      <c r="K27" s="5">
        <f t="shared" si="0"/>
        <v>0</v>
      </c>
    </row>
    <row r="28" spans="2:14" x14ac:dyDescent="0.3">
      <c r="B28" s="97" t="s">
        <v>85</v>
      </c>
      <c r="C28" s="99">
        <v>2456.7668214710784</v>
      </c>
      <c r="D28" s="99">
        <v>4433</v>
      </c>
      <c r="E28" s="3" t="s">
        <v>5</v>
      </c>
      <c r="F28" s="99" t="s">
        <v>866</v>
      </c>
      <c r="G28" s="3"/>
      <c r="H28" s="3"/>
      <c r="I28" s="3"/>
      <c r="K28" s="5">
        <f t="shared" si="0"/>
        <v>0</v>
      </c>
    </row>
    <row r="29" spans="2:14" x14ac:dyDescent="0.3">
      <c r="B29" s="97" t="s">
        <v>86</v>
      </c>
      <c r="C29" s="99">
        <v>1249.8143856172148</v>
      </c>
      <c r="D29" s="99">
        <v>2129</v>
      </c>
      <c r="E29" s="3" t="s">
        <v>5</v>
      </c>
      <c r="F29" s="99" t="s">
        <v>866</v>
      </c>
      <c r="G29" s="3"/>
      <c r="H29" s="3"/>
      <c r="I29" s="3"/>
      <c r="K29" s="5">
        <f t="shared" si="0"/>
        <v>0</v>
      </c>
    </row>
    <row r="30" spans="2:14" x14ac:dyDescent="0.3">
      <c r="B30" s="97" t="s">
        <v>87</v>
      </c>
      <c r="C30" s="99">
        <v>9.2133006487055678</v>
      </c>
      <c r="D30" s="99">
        <v>127</v>
      </c>
      <c r="E30" s="3" t="s">
        <v>5</v>
      </c>
      <c r="F30" s="99" t="s">
        <v>866</v>
      </c>
      <c r="G30" s="3"/>
      <c r="H30" s="3"/>
      <c r="I30" s="3"/>
      <c r="K30" s="5">
        <f t="shared" si="0"/>
        <v>0</v>
      </c>
    </row>
    <row r="31" spans="2:14" x14ac:dyDescent="0.3">
      <c r="B31" s="97" t="s">
        <v>74</v>
      </c>
      <c r="C31" s="99">
        <v>1173.2419202352412</v>
      </c>
      <c r="D31" s="99">
        <v>3346</v>
      </c>
      <c r="E31" s="3" t="s">
        <v>5</v>
      </c>
      <c r="F31" s="99" t="s">
        <v>866</v>
      </c>
      <c r="G31" s="3"/>
      <c r="H31" s="3"/>
      <c r="I31" s="3"/>
      <c r="K31" s="5">
        <f t="shared" si="0"/>
        <v>0</v>
      </c>
    </row>
    <row r="32" spans="2:14" x14ac:dyDescent="0.3">
      <c r="B32" s="97" t="s">
        <v>75</v>
      </c>
      <c r="C32" s="99">
        <v>2275.6264045657117</v>
      </c>
      <c r="D32" s="99">
        <v>2819</v>
      </c>
      <c r="E32" s="3" t="s">
        <v>5</v>
      </c>
      <c r="F32" s="99" t="s">
        <v>866</v>
      </c>
      <c r="G32" s="3"/>
      <c r="H32" s="3"/>
      <c r="I32" s="3"/>
      <c r="K32" s="5">
        <f t="shared" si="0"/>
        <v>0</v>
      </c>
    </row>
    <row r="33" spans="2:11" x14ac:dyDescent="0.3">
      <c r="B33" s="97" t="s">
        <v>40</v>
      </c>
      <c r="C33" s="99">
        <v>5997.9018033153961</v>
      </c>
      <c r="D33" s="99">
        <v>0</v>
      </c>
      <c r="E33" s="3" t="s">
        <v>866</v>
      </c>
      <c r="F33" s="99">
        <v>6156</v>
      </c>
      <c r="G33" s="3"/>
      <c r="H33" s="3" t="s">
        <v>5</v>
      </c>
      <c r="I33" s="3"/>
      <c r="K33" s="5">
        <f t="shared" si="0"/>
        <v>5997.9018033153961</v>
      </c>
    </row>
    <row r="34" spans="2:11" x14ac:dyDescent="0.3">
      <c r="B34" s="97" t="s">
        <v>41</v>
      </c>
      <c r="C34" s="99">
        <v>1019.0150882489858</v>
      </c>
      <c r="D34" s="99">
        <v>0</v>
      </c>
      <c r="E34" s="3" t="s">
        <v>866</v>
      </c>
      <c r="F34" s="99">
        <v>1200</v>
      </c>
      <c r="G34" s="3"/>
      <c r="H34" s="3" t="s">
        <v>5</v>
      </c>
      <c r="I34" s="3"/>
      <c r="K34" s="5">
        <f t="shared" si="0"/>
        <v>1019.0150882489858</v>
      </c>
    </row>
    <row r="35" spans="2:11" x14ac:dyDescent="0.3">
      <c r="B35" s="97" t="s">
        <v>694</v>
      </c>
      <c r="C35" s="99">
        <v>800.82176753106057</v>
      </c>
      <c r="D35" s="99">
        <v>1302</v>
      </c>
      <c r="E35" s="3" t="s">
        <v>5</v>
      </c>
      <c r="F35" s="99" t="s">
        <v>866</v>
      </c>
      <c r="G35" s="3"/>
      <c r="H35" s="3"/>
      <c r="I35" s="3"/>
      <c r="K35" s="5">
        <f t="shared" si="0"/>
        <v>0</v>
      </c>
    </row>
    <row r="36" spans="2:11" x14ac:dyDescent="0.3">
      <c r="B36" s="97" t="s">
        <v>695</v>
      </c>
      <c r="C36" s="99">
        <v>621.6766745720571</v>
      </c>
      <c r="D36" s="99">
        <v>1594.17625</v>
      </c>
      <c r="E36" s="3" t="s">
        <v>5</v>
      </c>
      <c r="F36" s="99" t="s">
        <v>866</v>
      </c>
      <c r="G36" s="3"/>
      <c r="H36" s="3"/>
      <c r="I36" s="3"/>
      <c r="K36" s="5">
        <f t="shared" si="0"/>
        <v>0</v>
      </c>
    </row>
    <row r="37" spans="2:11" x14ac:dyDescent="0.3">
      <c r="B37" s="97" t="s">
        <v>42</v>
      </c>
      <c r="C37" s="99">
        <v>930.34569834170873</v>
      </c>
      <c r="D37" s="99">
        <v>624</v>
      </c>
      <c r="E37" s="3" t="s">
        <v>866</v>
      </c>
      <c r="F37" s="99">
        <v>1300</v>
      </c>
      <c r="G37" s="3"/>
      <c r="H37" s="3" t="s">
        <v>5</v>
      </c>
      <c r="I37" s="3"/>
      <c r="K37" s="5">
        <f t="shared" si="0"/>
        <v>306.34569834170873</v>
      </c>
    </row>
    <row r="38" spans="2:11" x14ac:dyDescent="0.3">
      <c r="B38" s="97" t="s">
        <v>88</v>
      </c>
      <c r="C38" s="99">
        <v>1245.2311873308774</v>
      </c>
      <c r="D38" s="99">
        <v>1597</v>
      </c>
      <c r="E38" s="3" t="s">
        <v>5</v>
      </c>
      <c r="F38" s="99" t="s">
        <v>866</v>
      </c>
      <c r="G38" s="3"/>
      <c r="H38" s="3"/>
      <c r="I38" s="3"/>
      <c r="K38" s="5">
        <f t="shared" si="0"/>
        <v>0</v>
      </c>
    </row>
    <row r="39" spans="2:11" x14ac:dyDescent="0.3">
      <c r="B39" s="97" t="s">
        <v>89</v>
      </c>
      <c r="C39" s="99">
        <v>364.14146940272144</v>
      </c>
      <c r="D39" s="99">
        <v>272</v>
      </c>
      <c r="E39" s="3" t="s">
        <v>866</v>
      </c>
      <c r="F39" s="99">
        <v>1600</v>
      </c>
      <c r="G39" s="3" t="s">
        <v>5</v>
      </c>
      <c r="H39" s="3"/>
      <c r="I39" s="3"/>
      <c r="K39" s="5">
        <f t="shared" si="0"/>
        <v>92.141469402721441</v>
      </c>
    </row>
    <row r="40" spans="2:11" x14ac:dyDescent="0.3">
      <c r="B40" s="97" t="s">
        <v>43</v>
      </c>
      <c r="C40" s="99">
        <v>1580.3825874560537</v>
      </c>
      <c r="D40" s="99">
        <v>943</v>
      </c>
      <c r="E40" s="3" t="s">
        <v>866</v>
      </c>
      <c r="F40" s="99">
        <v>3020</v>
      </c>
      <c r="G40" s="3" t="s">
        <v>5</v>
      </c>
      <c r="H40" s="3"/>
      <c r="I40" s="3"/>
      <c r="K40" s="5">
        <f t="shared" si="0"/>
        <v>637.38258745605367</v>
      </c>
    </row>
    <row r="41" spans="2:11" x14ac:dyDescent="0.3">
      <c r="B41" s="97" t="s">
        <v>44</v>
      </c>
      <c r="C41" s="99">
        <v>0</v>
      </c>
      <c r="D41" s="99">
        <v>0</v>
      </c>
      <c r="E41" s="3" t="s">
        <v>5</v>
      </c>
      <c r="F41" s="99" t="s">
        <v>866</v>
      </c>
      <c r="G41" s="3"/>
      <c r="H41" s="3"/>
      <c r="I41" s="3"/>
      <c r="K41" s="5">
        <f t="shared" si="0"/>
        <v>0</v>
      </c>
    </row>
    <row r="42" spans="2:11" x14ac:dyDescent="0.3">
      <c r="B42" s="97" t="s">
        <v>90</v>
      </c>
      <c r="C42" s="99">
        <v>133.19082446883266</v>
      </c>
      <c r="D42" s="99">
        <v>568</v>
      </c>
      <c r="E42" s="3" t="s">
        <v>5</v>
      </c>
      <c r="F42" s="99" t="s">
        <v>866</v>
      </c>
      <c r="G42" s="3"/>
      <c r="H42" s="3"/>
      <c r="I42" s="3"/>
      <c r="K42" s="5">
        <f t="shared" si="0"/>
        <v>0</v>
      </c>
    </row>
    <row r="43" spans="2:11" x14ac:dyDescent="0.3">
      <c r="B43" s="97" t="s">
        <v>91</v>
      </c>
      <c r="C43" s="99">
        <v>837.57278624596074</v>
      </c>
      <c r="D43" s="99">
        <v>750</v>
      </c>
      <c r="E43" s="3" t="s">
        <v>866</v>
      </c>
      <c r="F43" s="99">
        <v>1100</v>
      </c>
      <c r="G43" s="3" t="s">
        <v>5</v>
      </c>
      <c r="H43" s="3"/>
      <c r="I43" s="3"/>
      <c r="K43" s="5">
        <f t="shared" si="0"/>
        <v>87.572786245960742</v>
      </c>
    </row>
    <row r="44" spans="2:11" x14ac:dyDescent="0.3">
      <c r="B44" s="97" t="s">
        <v>92</v>
      </c>
      <c r="C44" s="99">
        <v>9208.2902882982798</v>
      </c>
      <c r="D44" s="99">
        <v>7997</v>
      </c>
      <c r="E44" s="3" t="s">
        <v>866</v>
      </c>
      <c r="F44" s="99">
        <v>10200</v>
      </c>
      <c r="G44" s="3"/>
      <c r="H44" s="3" t="s">
        <v>5</v>
      </c>
      <c r="I44" s="3"/>
      <c r="K44" s="5">
        <f t="shared" si="0"/>
        <v>1211.2902882982798</v>
      </c>
    </row>
    <row r="45" spans="2:11" x14ac:dyDescent="0.3">
      <c r="B45" s="97" t="s">
        <v>93</v>
      </c>
      <c r="C45" s="99">
        <v>3228.8673078729767</v>
      </c>
      <c r="D45" s="99">
        <v>3221</v>
      </c>
      <c r="E45" s="3" t="s">
        <v>866</v>
      </c>
      <c r="F45" s="99">
        <v>4000</v>
      </c>
      <c r="G45" s="3"/>
      <c r="H45" s="3" t="s">
        <v>5</v>
      </c>
      <c r="I45" s="3"/>
      <c r="K45" s="5">
        <f t="shared" si="0"/>
        <v>7.867307872976653</v>
      </c>
    </row>
    <row r="46" spans="2:11" x14ac:dyDescent="0.3">
      <c r="B46" s="97" t="s">
        <v>94</v>
      </c>
      <c r="C46" s="99">
        <v>1738.1913512582275</v>
      </c>
      <c r="D46" s="99">
        <v>3138.2269999999999</v>
      </c>
      <c r="E46" s="3" t="s">
        <v>5</v>
      </c>
      <c r="F46" s="99" t="s">
        <v>866</v>
      </c>
      <c r="G46" s="3"/>
      <c r="H46" s="3"/>
      <c r="I46" s="3"/>
      <c r="K46" s="5">
        <f t="shared" si="0"/>
        <v>0</v>
      </c>
    </row>
    <row r="47" spans="2:11" x14ac:dyDescent="0.3">
      <c r="B47" s="97" t="s">
        <v>95</v>
      </c>
      <c r="C47" s="99">
        <v>431.22267385316042</v>
      </c>
      <c r="D47" s="99">
        <v>1183.068</v>
      </c>
      <c r="E47" s="3" t="s">
        <v>5</v>
      </c>
      <c r="F47" s="99" t="s">
        <v>866</v>
      </c>
      <c r="G47" s="3"/>
      <c r="H47" s="3"/>
      <c r="I47" s="3"/>
      <c r="K47" s="5">
        <f t="shared" si="0"/>
        <v>0</v>
      </c>
    </row>
    <row r="48" spans="2:11" x14ac:dyDescent="0.3">
      <c r="B48" s="97" t="s">
        <v>45</v>
      </c>
      <c r="C48" s="99">
        <v>2807.7332709461525</v>
      </c>
      <c r="D48" s="99">
        <v>1857</v>
      </c>
      <c r="E48" s="3" t="s">
        <v>866</v>
      </c>
      <c r="F48" s="99">
        <v>5000</v>
      </c>
      <c r="G48" s="3" t="s">
        <v>5</v>
      </c>
      <c r="H48" s="3"/>
      <c r="I48" s="3"/>
      <c r="K48" s="5">
        <f t="shared" si="0"/>
        <v>950.73327094615252</v>
      </c>
    </row>
    <row r="49" spans="2:11" x14ac:dyDescent="0.3">
      <c r="B49" s="97" t="s">
        <v>96</v>
      </c>
      <c r="C49" s="99">
        <v>3682.3586021100614</v>
      </c>
      <c r="D49" s="99">
        <v>6628.674</v>
      </c>
      <c r="E49" s="3" t="s">
        <v>5</v>
      </c>
      <c r="F49" s="99" t="s">
        <v>866</v>
      </c>
      <c r="G49" s="3"/>
      <c r="H49" s="3"/>
      <c r="I49" s="3"/>
      <c r="K49" s="5">
        <f t="shared" si="0"/>
        <v>0</v>
      </c>
    </row>
    <row r="50" spans="2:11" x14ac:dyDescent="0.3">
      <c r="B50" s="97" t="s">
        <v>97</v>
      </c>
      <c r="C50" s="99">
        <v>243.92951274724959</v>
      </c>
      <c r="D50" s="99">
        <v>5558</v>
      </c>
      <c r="E50" s="3" t="s">
        <v>5</v>
      </c>
      <c r="F50" s="99" t="s">
        <v>866</v>
      </c>
      <c r="G50" s="3"/>
      <c r="H50" s="3"/>
      <c r="I50" s="3"/>
      <c r="K50" s="5">
        <f t="shared" si="0"/>
        <v>0</v>
      </c>
    </row>
    <row r="51" spans="2:11" x14ac:dyDescent="0.3">
      <c r="B51" s="97" t="s">
        <v>98</v>
      </c>
      <c r="C51" s="99">
        <v>5064.5815375266338</v>
      </c>
      <c r="D51" s="99">
        <v>8618.3335000000006</v>
      </c>
      <c r="E51" s="3" t="s">
        <v>5</v>
      </c>
      <c r="F51" s="99" t="s">
        <v>866</v>
      </c>
      <c r="G51" s="3"/>
      <c r="H51" s="3"/>
      <c r="I51" s="3"/>
      <c r="K51" s="5">
        <f t="shared" si="0"/>
        <v>0</v>
      </c>
    </row>
    <row r="52" spans="2:11" x14ac:dyDescent="0.3">
      <c r="B52" s="97" t="s">
        <v>99</v>
      </c>
      <c r="C52" s="99">
        <v>2516.5879450103384</v>
      </c>
      <c r="D52" s="99">
        <v>2756</v>
      </c>
      <c r="E52" s="3" t="s">
        <v>5</v>
      </c>
      <c r="F52" s="99" t="s">
        <v>866</v>
      </c>
      <c r="G52" s="3"/>
      <c r="H52" s="3"/>
      <c r="I52" s="3"/>
      <c r="K52" s="5">
        <f t="shared" si="0"/>
        <v>0</v>
      </c>
    </row>
    <row r="53" spans="2:11" x14ac:dyDescent="0.3">
      <c r="B53" s="97" t="s">
        <v>46</v>
      </c>
      <c r="C53" s="99">
        <v>485.83074437082462</v>
      </c>
      <c r="D53" s="99">
        <v>215</v>
      </c>
      <c r="E53" s="3" t="s">
        <v>866</v>
      </c>
      <c r="F53" s="99">
        <v>759</v>
      </c>
      <c r="G53" s="3" t="s">
        <v>5</v>
      </c>
      <c r="H53" s="3"/>
      <c r="I53" s="3"/>
      <c r="K53" s="5">
        <f t="shared" si="0"/>
        <v>270.83074437082462</v>
      </c>
    </row>
    <row r="54" spans="2:11" x14ac:dyDescent="0.3">
      <c r="B54" s="97" t="s">
        <v>100</v>
      </c>
      <c r="C54" s="99">
        <v>1893.6193328176221</v>
      </c>
      <c r="D54" s="99">
        <v>1818</v>
      </c>
      <c r="E54" s="3" t="s">
        <v>866</v>
      </c>
      <c r="F54" s="99">
        <v>10100</v>
      </c>
      <c r="G54" s="3"/>
      <c r="H54" s="3" t="s">
        <v>5</v>
      </c>
      <c r="I54" s="3"/>
      <c r="K54" s="5">
        <f t="shared" si="0"/>
        <v>75.61933281762208</v>
      </c>
    </row>
    <row r="55" spans="2:11" x14ac:dyDescent="0.3">
      <c r="B55" s="97" t="s">
        <v>101</v>
      </c>
      <c r="C55" s="99">
        <v>70.717945488319003</v>
      </c>
      <c r="D55" s="99">
        <v>242.65101703953746</v>
      </c>
      <c r="E55" s="3" t="s">
        <v>5</v>
      </c>
      <c r="F55" s="99" t="s">
        <v>866</v>
      </c>
      <c r="G55" s="3"/>
      <c r="H55" s="3"/>
      <c r="I55" s="3"/>
      <c r="K55" s="5">
        <f t="shared" si="0"/>
        <v>0</v>
      </c>
    </row>
    <row r="56" spans="2:11" x14ac:dyDescent="0.3">
      <c r="B56" s="97" t="s">
        <v>102</v>
      </c>
      <c r="C56" s="99">
        <v>57.725516428071614</v>
      </c>
      <c r="D56" s="99">
        <v>1935.845</v>
      </c>
      <c r="E56" s="3" t="s">
        <v>5</v>
      </c>
      <c r="F56" s="99" t="s">
        <v>866</v>
      </c>
      <c r="G56" s="3"/>
      <c r="H56" s="3"/>
      <c r="I56" s="3"/>
      <c r="K56" s="5">
        <f t="shared" si="0"/>
        <v>0</v>
      </c>
    </row>
    <row r="57" spans="2:11" x14ac:dyDescent="0.3">
      <c r="B57" s="97" t="s">
        <v>103</v>
      </c>
      <c r="C57" s="99">
        <v>1866.3064846424102</v>
      </c>
      <c r="D57" s="99">
        <v>2107</v>
      </c>
      <c r="E57" s="3" t="s">
        <v>5</v>
      </c>
      <c r="F57" s="99" t="s">
        <v>866</v>
      </c>
      <c r="G57" s="3"/>
      <c r="H57" s="3"/>
      <c r="I57" s="3"/>
      <c r="K57" s="5">
        <f t="shared" si="0"/>
        <v>0</v>
      </c>
    </row>
    <row r="58" spans="2:11" x14ac:dyDescent="0.3">
      <c r="B58" s="97" t="s">
        <v>104</v>
      </c>
      <c r="C58" s="99">
        <v>1123.6323702236887</v>
      </c>
      <c r="D58" s="99">
        <v>1223</v>
      </c>
      <c r="E58" s="3" t="s">
        <v>5</v>
      </c>
      <c r="F58" s="99" t="s">
        <v>866</v>
      </c>
      <c r="G58" s="3"/>
      <c r="H58" s="3"/>
      <c r="I58" s="3"/>
      <c r="K58" s="5">
        <f t="shared" si="0"/>
        <v>0</v>
      </c>
    </row>
    <row r="59" spans="2:11" x14ac:dyDescent="0.3">
      <c r="B59" s="97" t="s">
        <v>105</v>
      </c>
      <c r="C59" s="99">
        <v>1209.9827741945023</v>
      </c>
      <c r="D59" s="99">
        <v>3607</v>
      </c>
      <c r="E59" s="3" t="s">
        <v>5</v>
      </c>
      <c r="F59" s="99" t="s">
        <v>866</v>
      </c>
      <c r="G59" s="3"/>
      <c r="H59" s="3"/>
      <c r="I59" s="3"/>
      <c r="K59" s="5">
        <f t="shared" si="0"/>
        <v>0</v>
      </c>
    </row>
    <row r="60" spans="2:11" x14ac:dyDescent="0.3">
      <c r="B60" s="97" t="s">
        <v>47</v>
      </c>
      <c r="C60" s="99">
        <v>965.87932323542589</v>
      </c>
      <c r="D60" s="99">
        <v>424</v>
      </c>
      <c r="E60" s="3" t="s">
        <v>866</v>
      </c>
      <c r="F60" s="99">
        <v>2600</v>
      </c>
      <c r="G60" s="3" t="s">
        <v>5</v>
      </c>
      <c r="H60" s="3"/>
      <c r="I60" s="3"/>
      <c r="K60" s="5">
        <f t="shared" si="0"/>
        <v>541.87932323542589</v>
      </c>
    </row>
    <row r="61" spans="2:11" x14ac:dyDescent="0.3">
      <c r="B61" s="97" t="s">
        <v>48</v>
      </c>
      <c r="C61" s="99">
        <v>159.13882938673254</v>
      </c>
      <c r="D61" s="99">
        <v>81</v>
      </c>
      <c r="E61" s="3" t="s">
        <v>866</v>
      </c>
      <c r="F61" s="99">
        <v>1200</v>
      </c>
      <c r="G61" s="3" t="s">
        <v>5</v>
      </c>
      <c r="H61" s="3"/>
      <c r="I61" s="3"/>
      <c r="K61" s="5">
        <f t="shared" si="0"/>
        <v>78.138829386732539</v>
      </c>
    </row>
    <row r="62" spans="2:11" x14ac:dyDescent="0.3">
      <c r="B62" s="97" t="s">
        <v>106</v>
      </c>
      <c r="C62" s="99">
        <v>1810.7167788192653</v>
      </c>
      <c r="D62" s="99">
        <v>2676</v>
      </c>
      <c r="E62" s="3" t="s">
        <v>5</v>
      </c>
      <c r="F62" s="99" t="s">
        <v>866</v>
      </c>
      <c r="G62" s="3"/>
      <c r="H62" s="3"/>
      <c r="I62" s="3"/>
      <c r="K62" s="5">
        <f t="shared" si="0"/>
        <v>0</v>
      </c>
    </row>
    <row r="63" spans="2:11" x14ac:dyDescent="0.3">
      <c r="B63" s="97" t="s">
        <v>49</v>
      </c>
      <c r="C63" s="99">
        <v>1676.2009142025918</v>
      </c>
      <c r="D63" s="99">
        <v>764</v>
      </c>
      <c r="E63" s="3" t="s">
        <v>866</v>
      </c>
      <c r="F63" s="99">
        <v>3000</v>
      </c>
      <c r="G63" s="3" t="s">
        <v>5</v>
      </c>
      <c r="H63" s="3"/>
      <c r="I63" s="3"/>
      <c r="K63" s="5">
        <f t="shared" si="0"/>
        <v>912.20091420259178</v>
      </c>
    </row>
    <row r="64" spans="2:11" x14ac:dyDescent="0.3">
      <c r="B64" s="97" t="s">
        <v>50</v>
      </c>
      <c r="C64" s="99">
        <v>2138.021797082889</v>
      </c>
      <c r="D64" s="99">
        <v>599</v>
      </c>
      <c r="E64" s="3" t="s">
        <v>866</v>
      </c>
      <c r="F64" s="99">
        <v>5000</v>
      </c>
      <c r="G64" s="3" t="s">
        <v>5</v>
      </c>
      <c r="H64" s="3"/>
      <c r="I64" s="3"/>
      <c r="K64" s="5">
        <f t="shared" si="0"/>
        <v>1539.021797082889</v>
      </c>
    </row>
    <row r="65" spans="2:11" x14ac:dyDescent="0.3">
      <c r="B65" s="97" t="s">
        <v>107</v>
      </c>
      <c r="C65" s="99">
        <v>716.24199243037083</v>
      </c>
      <c r="D65" s="99">
        <v>3891.86</v>
      </c>
      <c r="E65" s="3" t="s">
        <v>5</v>
      </c>
      <c r="F65" s="99" t="s">
        <v>866</v>
      </c>
      <c r="G65" s="3"/>
      <c r="H65" s="3"/>
      <c r="I65" s="3"/>
      <c r="K65" s="5">
        <f t="shared" si="0"/>
        <v>0</v>
      </c>
    </row>
    <row r="66" spans="2:11" x14ac:dyDescent="0.3">
      <c r="B66" s="97" t="s">
        <v>108</v>
      </c>
      <c r="C66" s="99">
        <v>1652.5649024667446</v>
      </c>
      <c r="D66" s="99">
        <v>984.71439999999961</v>
      </c>
      <c r="E66" s="3" t="s">
        <v>866</v>
      </c>
      <c r="F66" s="99">
        <v>2170</v>
      </c>
      <c r="G66" s="3"/>
      <c r="H66" s="3" t="s">
        <v>5</v>
      </c>
      <c r="I66" s="3"/>
      <c r="K66" s="5">
        <f t="shared" si="0"/>
        <v>667.85050246674496</v>
      </c>
    </row>
    <row r="67" spans="2:11" x14ac:dyDescent="0.3">
      <c r="B67" s="97" t="s">
        <v>109</v>
      </c>
      <c r="C67" s="99">
        <v>1106.4303003397699</v>
      </c>
      <c r="D67" s="99">
        <v>3515.3735000000001</v>
      </c>
      <c r="E67" s="3" t="s">
        <v>5</v>
      </c>
      <c r="F67" s="99" t="s">
        <v>866</v>
      </c>
      <c r="G67" s="3"/>
      <c r="H67" s="3"/>
      <c r="I67" s="3"/>
      <c r="K67" s="5">
        <f t="shared" si="0"/>
        <v>0</v>
      </c>
    </row>
    <row r="68" spans="2:11" x14ac:dyDescent="0.3">
      <c r="B68" s="97" t="s">
        <v>51</v>
      </c>
      <c r="C68" s="99">
        <v>1436.4277145484068</v>
      </c>
      <c r="D68" s="99">
        <v>864</v>
      </c>
      <c r="E68" s="3" t="s">
        <v>866</v>
      </c>
      <c r="F68" s="99">
        <v>2380</v>
      </c>
      <c r="G68" s="3"/>
      <c r="H68" s="3" t="s">
        <v>5</v>
      </c>
      <c r="I68" s="3"/>
      <c r="K68" s="5">
        <f t="shared" si="0"/>
        <v>572.42771454840681</v>
      </c>
    </row>
    <row r="69" spans="2:11" x14ac:dyDescent="0.3">
      <c r="B69" s="97" t="s">
        <v>52</v>
      </c>
      <c r="C69" s="99">
        <v>245.04867007198075</v>
      </c>
      <c r="D69" s="99">
        <v>0</v>
      </c>
      <c r="E69" s="3" t="s">
        <v>866</v>
      </c>
      <c r="F69" s="99">
        <v>2010</v>
      </c>
      <c r="G69" s="3"/>
      <c r="H69" s="3" t="s">
        <v>5</v>
      </c>
      <c r="I69" s="3"/>
      <c r="K69" s="5">
        <f t="shared" si="0"/>
        <v>245.04867007198075</v>
      </c>
    </row>
    <row r="70" spans="2:11" x14ac:dyDescent="0.3">
      <c r="B70" s="97" t="s">
        <v>110</v>
      </c>
      <c r="C70" s="99">
        <v>3608.5315864391946</v>
      </c>
      <c r="D70" s="99">
        <v>3406</v>
      </c>
      <c r="E70" s="3" t="s">
        <v>866</v>
      </c>
      <c r="F70" s="99">
        <v>4600</v>
      </c>
      <c r="G70" s="3"/>
      <c r="H70" s="3" t="s">
        <v>5</v>
      </c>
      <c r="I70" s="3"/>
      <c r="K70" s="5">
        <f t="shared" si="0"/>
        <v>202.5315864391946</v>
      </c>
    </row>
    <row r="71" spans="2:11" x14ac:dyDescent="0.3">
      <c r="B71" s="97" t="s">
        <v>111</v>
      </c>
      <c r="C71" s="99">
        <v>1043.917217865516</v>
      </c>
      <c r="D71" s="99">
        <v>1425</v>
      </c>
      <c r="E71" s="3" t="s">
        <v>5</v>
      </c>
      <c r="F71" s="99" t="s">
        <v>866</v>
      </c>
      <c r="G71" s="3"/>
      <c r="H71" s="3"/>
      <c r="I71" s="3"/>
      <c r="K71" s="5">
        <f t="shared" si="0"/>
        <v>0</v>
      </c>
    </row>
    <row r="72" spans="2:11" x14ac:dyDescent="0.3">
      <c r="B72" s="97" t="s">
        <v>112</v>
      </c>
      <c r="C72" s="99">
        <v>335.20500478349589</v>
      </c>
      <c r="D72" s="99">
        <v>299</v>
      </c>
      <c r="E72" s="3" t="s">
        <v>866</v>
      </c>
      <c r="F72" s="99">
        <v>1900</v>
      </c>
      <c r="G72" s="3"/>
      <c r="H72" s="3" t="s">
        <v>5</v>
      </c>
      <c r="I72" s="3"/>
      <c r="K72" s="5">
        <f t="shared" si="0"/>
        <v>36.205004783495895</v>
      </c>
    </row>
    <row r="73" spans="2:11" x14ac:dyDescent="0.3">
      <c r="B73" s="97" t="s">
        <v>113</v>
      </c>
      <c r="C73" s="99">
        <v>587.05476587979388</v>
      </c>
      <c r="D73" s="99">
        <v>548</v>
      </c>
      <c r="E73" s="3" t="s">
        <v>866</v>
      </c>
      <c r="F73" s="99">
        <v>3800</v>
      </c>
      <c r="G73" s="3"/>
      <c r="H73" s="3" t="s">
        <v>5</v>
      </c>
      <c r="I73" s="3"/>
      <c r="K73" s="5">
        <f t="shared" si="0"/>
        <v>39.054765879793877</v>
      </c>
    </row>
    <row r="74" spans="2:11" x14ac:dyDescent="0.3">
      <c r="B74" s="97" t="s">
        <v>114</v>
      </c>
      <c r="C74" s="99">
        <v>28.477474732362669</v>
      </c>
      <c r="D74" s="99">
        <v>62</v>
      </c>
      <c r="E74" s="3" t="s">
        <v>5</v>
      </c>
      <c r="F74" s="99" t="s">
        <v>866</v>
      </c>
      <c r="G74" s="3"/>
      <c r="H74" s="3"/>
      <c r="I74" s="3"/>
      <c r="K74" s="5">
        <f t="shared" si="0"/>
        <v>0</v>
      </c>
    </row>
    <row r="75" spans="2:11" x14ac:dyDescent="0.3">
      <c r="B75" s="97" t="s">
        <v>115</v>
      </c>
      <c r="C75" s="99">
        <v>3105.0866863736205</v>
      </c>
      <c r="D75" s="99">
        <v>2699</v>
      </c>
      <c r="E75" s="3" t="s">
        <v>866</v>
      </c>
      <c r="F75" s="99">
        <v>3400</v>
      </c>
      <c r="G75" s="3" t="s">
        <v>5</v>
      </c>
      <c r="H75" s="3"/>
      <c r="I75" s="3"/>
      <c r="K75" s="5">
        <f t="shared" si="0"/>
        <v>406.08668637362052</v>
      </c>
    </row>
    <row r="76" spans="2:11" x14ac:dyDescent="0.3">
      <c r="B76" s="97" t="s">
        <v>116</v>
      </c>
      <c r="C76" s="99">
        <v>2966.9156541177676</v>
      </c>
      <c r="D76" s="99">
        <v>2912.8119999999999</v>
      </c>
      <c r="E76" s="3" t="s">
        <v>866</v>
      </c>
      <c r="F76" s="99">
        <v>2967</v>
      </c>
      <c r="G76" s="3" t="s">
        <v>5</v>
      </c>
      <c r="H76" s="3"/>
      <c r="I76" s="3"/>
      <c r="K76" s="5">
        <f t="shared" si="0"/>
        <v>54.103654117767746</v>
      </c>
    </row>
    <row r="77" spans="2:11" x14ac:dyDescent="0.3">
      <c r="B77" s="97" t="s">
        <v>117</v>
      </c>
      <c r="C77" s="99">
        <v>1661.9119224692354</v>
      </c>
      <c r="D77" s="99">
        <v>1252</v>
      </c>
      <c r="E77" s="3" t="s">
        <v>866</v>
      </c>
      <c r="F77" s="99">
        <v>1800</v>
      </c>
      <c r="G77" s="3"/>
      <c r="H77" s="3" t="s">
        <v>5</v>
      </c>
      <c r="I77" s="3"/>
      <c r="K77" s="5">
        <f t="shared" si="0"/>
        <v>409.91192246923538</v>
      </c>
    </row>
    <row r="78" spans="2:11" x14ac:dyDescent="0.3">
      <c r="B78" s="97" t="s">
        <v>118</v>
      </c>
      <c r="C78" s="99">
        <v>463.27825952836571</v>
      </c>
      <c r="D78" s="99">
        <v>427.42</v>
      </c>
      <c r="E78" s="3" t="s">
        <v>866</v>
      </c>
      <c r="F78" s="99">
        <v>464</v>
      </c>
      <c r="G78" s="3"/>
      <c r="H78" s="3" t="s">
        <v>5</v>
      </c>
      <c r="I78" s="3"/>
      <c r="K78" s="5">
        <f t="shared" si="0"/>
        <v>35.858259528365693</v>
      </c>
    </row>
    <row r="79" spans="2:11" x14ac:dyDescent="0.3">
      <c r="B79" s="97" t="s">
        <v>119</v>
      </c>
      <c r="C79" s="99">
        <v>1056.1977100574543</v>
      </c>
      <c r="D79" s="99">
        <v>940</v>
      </c>
      <c r="E79" s="3" t="s">
        <v>866</v>
      </c>
      <c r="F79" s="99">
        <v>2000</v>
      </c>
      <c r="G79" s="3"/>
      <c r="H79" s="3" t="s">
        <v>5</v>
      </c>
      <c r="I79" s="3"/>
      <c r="K79" s="5">
        <f t="shared" si="0"/>
        <v>116.19771005745429</v>
      </c>
    </row>
    <row r="80" spans="2:11" x14ac:dyDescent="0.3">
      <c r="B80" s="97" t="s">
        <v>120</v>
      </c>
      <c r="C80" s="99">
        <v>321.74688525409579</v>
      </c>
      <c r="D80" s="99">
        <v>1354</v>
      </c>
      <c r="E80" s="3" t="s">
        <v>5</v>
      </c>
      <c r="F80" s="99" t="s">
        <v>866</v>
      </c>
      <c r="G80" s="3"/>
      <c r="H80" s="3"/>
      <c r="I80" s="3"/>
      <c r="K80" s="5">
        <f t="shared" ref="K80:K143" si="1">IF((C80&gt;D80),ABS(D80-C80),0)</f>
        <v>0</v>
      </c>
    </row>
    <row r="81" spans="2:11" x14ac:dyDescent="0.3">
      <c r="B81" s="97" t="s">
        <v>121</v>
      </c>
      <c r="C81" s="99">
        <v>858.77175346584556</v>
      </c>
      <c r="D81" s="99">
        <v>2414.49125</v>
      </c>
      <c r="E81" s="3" t="s">
        <v>5</v>
      </c>
      <c r="F81" s="99" t="s">
        <v>866</v>
      </c>
      <c r="G81" s="3"/>
      <c r="H81" s="3"/>
      <c r="I81" s="3"/>
      <c r="K81" s="5">
        <f t="shared" si="1"/>
        <v>0</v>
      </c>
    </row>
    <row r="82" spans="2:11" x14ac:dyDescent="0.3">
      <c r="B82" s="97" t="s">
        <v>122</v>
      </c>
      <c r="C82" s="99">
        <v>1251.4197921600944</v>
      </c>
      <c r="D82" s="99">
        <v>1579</v>
      </c>
      <c r="E82" s="3" t="s">
        <v>5</v>
      </c>
      <c r="F82" s="99" t="s">
        <v>866</v>
      </c>
      <c r="G82" s="3"/>
      <c r="H82" s="3"/>
      <c r="I82" s="3"/>
      <c r="K82" s="5">
        <f t="shared" si="1"/>
        <v>0</v>
      </c>
    </row>
    <row r="83" spans="2:11" x14ac:dyDescent="0.3">
      <c r="B83" s="97" t="s">
        <v>123</v>
      </c>
      <c r="C83" s="99">
        <v>444.4161203821069</v>
      </c>
      <c r="D83" s="99">
        <v>898.97500000000002</v>
      </c>
      <c r="E83" s="3" t="s">
        <v>5</v>
      </c>
      <c r="F83" s="99" t="s">
        <v>866</v>
      </c>
      <c r="G83" s="3"/>
      <c r="H83" s="3"/>
      <c r="I83" s="3"/>
      <c r="K83" s="5">
        <f t="shared" si="1"/>
        <v>0</v>
      </c>
    </row>
    <row r="84" spans="2:11" x14ac:dyDescent="0.3">
      <c r="B84" s="97" t="s">
        <v>124</v>
      </c>
      <c r="C84" s="99">
        <v>745.03606967593475</v>
      </c>
      <c r="D84" s="99">
        <v>804</v>
      </c>
      <c r="E84" s="3" t="s">
        <v>5</v>
      </c>
      <c r="F84" s="99" t="s">
        <v>866</v>
      </c>
      <c r="G84" s="3"/>
      <c r="H84" s="3"/>
      <c r="I84" s="3"/>
      <c r="K84" s="5">
        <f t="shared" si="1"/>
        <v>0</v>
      </c>
    </row>
    <row r="85" spans="2:11" x14ac:dyDescent="0.3">
      <c r="B85" s="97" t="s">
        <v>125</v>
      </c>
      <c r="C85" s="99">
        <v>1634.3725292574675</v>
      </c>
      <c r="D85" s="99">
        <v>1674</v>
      </c>
      <c r="E85" s="3" t="s">
        <v>5</v>
      </c>
      <c r="F85" s="99" t="s">
        <v>866</v>
      </c>
      <c r="G85" s="3"/>
      <c r="H85" s="3"/>
      <c r="I85" s="3"/>
      <c r="K85" s="5">
        <f t="shared" si="1"/>
        <v>0</v>
      </c>
    </row>
    <row r="86" spans="2:11" x14ac:dyDescent="0.3">
      <c r="B86" s="97" t="s">
        <v>126</v>
      </c>
      <c r="C86" s="99">
        <v>1818.0874193382301</v>
      </c>
      <c r="D86" s="99">
        <v>2153.9982500000001</v>
      </c>
      <c r="E86" s="3" t="s">
        <v>5</v>
      </c>
      <c r="F86" s="99" t="s">
        <v>866</v>
      </c>
      <c r="G86" s="3"/>
      <c r="H86" s="3"/>
      <c r="I86" s="3"/>
      <c r="K86" s="5">
        <f t="shared" si="1"/>
        <v>0</v>
      </c>
    </row>
    <row r="87" spans="2:11" x14ac:dyDescent="0.3">
      <c r="B87" s="97" t="s">
        <v>53</v>
      </c>
      <c r="C87" s="99">
        <v>4841.5325359453136</v>
      </c>
      <c r="D87" s="99">
        <v>1355</v>
      </c>
      <c r="E87" s="3" t="s">
        <v>866</v>
      </c>
      <c r="F87" s="99">
        <v>6395.033500000005</v>
      </c>
      <c r="G87" s="3"/>
      <c r="H87" s="3" t="s">
        <v>5</v>
      </c>
      <c r="I87" s="3"/>
      <c r="K87" s="5">
        <f t="shared" si="1"/>
        <v>3486.5325359453136</v>
      </c>
    </row>
    <row r="88" spans="2:11" x14ac:dyDescent="0.3">
      <c r="B88" s="97" t="s">
        <v>127</v>
      </c>
      <c r="C88" s="99">
        <v>4401.9039816093846</v>
      </c>
      <c r="D88" s="99">
        <v>6695</v>
      </c>
      <c r="E88" s="3" t="s">
        <v>5</v>
      </c>
      <c r="F88" s="99" t="s">
        <v>866</v>
      </c>
      <c r="G88" s="3"/>
      <c r="H88" s="3"/>
      <c r="I88" s="3"/>
      <c r="K88" s="5">
        <f t="shared" si="1"/>
        <v>0</v>
      </c>
    </row>
    <row r="89" spans="2:11" x14ac:dyDescent="0.3">
      <c r="B89" s="97" t="s">
        <v>128</v>
      </c>
      <c r="C89" s="99">
        <v>338.18006332024157</v>
      </c>
      <c r="D89" s="99">
        <v>851.4</v>
      </c>
      <c r="E89" s="3" t="s">
        <v>5</v>
      </c>
      <c r="F89" s="99" t="s">
        <v>866</v>
      </c>
      <c r="G89" s="3"/>
      <c r="H89" s="3"/>
      <c r="I89" s="3"/>
      <c r="K89" s="5">
        <f t="shared" si="1"/>
        <v>0</v>
      </c>
    </row>
    <row r="90" spans="2:11" x14ac:dyDescent="0.3">
      <c r="B90" s="97" t="s">
        <v>129</v>
      </c>
      <c r="C90" s="99">
        <v>5820.1073504646311</v>
      </c>
      <c r="D90" s="99">
        <v>4854</v>
      </c>
      <c r="E90" s="3" t="s">
        <v>866</v>
      </c>
      <c r="F90" s="99">
        <v>6100</v>
      </c>
      <c r="G90" s="3"/>
      <c r="H90" s="3" t="s">
        <v>5</v>
      </c>
      <c r="I90" s="3"/>
      <c r="K90" s="5">
        <f t="shared" si="1"/>
        <v>966.10735046463105</v>
      </c>
    </row>
    <row r="91" spans="2:11" x14ac:dyDescent="0.3">
      <c r="B91" s="97" t="s">
        <v>130</v>
      </c>
      <c r="C91" s="99">
        <v>1383.9650684990856</v>
      </c>
      <c r="D91" s="99">
        <v>1019.6319999999998</v>
      </c>
      <c r="E91" s="3" t="s">
        <v>866</v>
      </c>
      <c r="F91" s="99">
        <v>2038</v>
      </c>
      <c r="G91" s="3" t="s">
        <v>5</v>
      </c>
      <c r="H91" s="3"/>
      <c r="I91" s="3"/>
      <c r="K91" s="5">
        <f t="shared" si="1"/>
        <v>364.33306849908581</v>
      </c>
    </row>
    <row r="92" spans="2:11" x14ac:dyDescent="0.3">
      <c r="B92" s="97" t="s">
        <v>131</v>
      </c>
      <c r="C92" s="99">
        <v>5752.535328361455</v>
      </c>
      <c r="D92" s="99">
        <v>4495.5382499999996</v>
      </c>
      <c r="E92" s="3" t="s">
        <v>866</v>
      </c>
      <c r="F92" s="99">
        <v>5753</v>
      </c>
      <c r="G92" s="3" t="s">
        <v>5</v>
      </c>
      <c r="H92" s="3"/>
      <c r="I92" s="3"/>
      <c r="K92" s="5">
        <f t="shared" si="1"/>
        <v>1256.9970783614554</v>
      </c>
    </row>
    <row r="93" spans="2:11" x14ac:dyDescent="0.3">
      <c r="B93" s="97" t="s">
        <v>132</v>
      </c>
      <c r="C93" s="99">
        <v>47.57413425877057</v>
      </c>
      <c r="D93" s="99">
        <v>120</v>
      </c>
      <c r="E93" s="3" t="s">
        <v>5</v>
      </c>
      <c r="F93" s="99" t="s">
        <v>866</v>
      </c>
      <c r="G93" s="3"/>
      <c r="H93" s="3"/>
      <c r="I93" s="3"/>
      <c r="K93" s="5">
        <f t="shared" si="1"/>
        <v>0</v>
      </c>
    </row>
    <row r="94" spans="2:11" x14ac:dyDescent="0.3">
      <c r="B94" s="97" t="s">
        <v>54</v>
      </c>
      <c r="C94" s="99">
        <v>1396.8620142617006</v>
      </c>
      <c r="D94" s="99">
        <v>480</v>
      </c>
      <c r="E94" s="3" t="s">
        <v>866</v>
      </c>
      <c r="F94" s="99">
        <v>1800</v>
      </c>
      <c r="G94" s="3"/>
      <c r="H94" s="3" t="s">
        <v>5</v>
      </c>
      <c r="I94" s="3"/>
      <c r="K94" s="5">
        <f t="shared" si="1"/>
        <v>916.86201426170055</v>
      </c>
    </row>
    <row r="95" spans="2:11" x14ac:dyDescent="0.3">
      <c r="B95" s="97" t="s">
        <v>133</v>
      </c>
      <c r="C95" s="99">
        <v>1085.469203791178</v>
      </c>
      <c r="D95" s="99">
        <v>1135.98875</v>
      </c>
      <c r="E95" s="3" t="s">
        <v>5</v>
      </c>
      <c r="F95" s="99" t="s">
        <v>866</v>
      </c>
      <c r="G95" s="3"/>
      <c r="H95" s="3"/>
      <c r="I95" s="3"/>
      <c r="K95" s="5">
        <f t="shared" si="1"/>
        <v>0</v>
      </c>
    </row>
    <row r="96" spans="2:11" x14ac:dyDescent="0.3">
      <c r="B96" s="97" t="s">
        <v>134</v>
      </c>
      <c r="C96" s="99">
        <v>401.43523528310908</v>
      </c>
      <c r="D96" s="99">
        <v>339.73149999999998</v>
      </c>
      <c r="E96" s="3" t="s">
        <v>866</v>
      </c>
      <c r="F96" s="99">
        <v>402</v>
      </c>
      <c r="G96" s="3" t="s">
        <v>5</v>
      </c>
      <c r="H96" s="3"/>
      <c r="I96" s="3"/>
      <c r="K96" s="5">
        <f t="shared" si="1"/>
        <v>61.703735283109097</v>
      </c>
    </row>
    <row r="97" spans="2:11" x14ac:dyDescent="0.3">
      <c r="B97" s="97" t="s">
        <v>135</v>
      </c>
      <c r="C97" s="99">
        <v>132.65477788563524</v>
      </c>
      <c r="D97" s="99">
        <v>133</v>
      </c>
      <c r="E97" s="3" t="s">
        <v>5</v>
      </c>
      <c r="F97" s="99" t="s">
        <v>866</v>
      </c>
      <c r="G97" s="3"/>
      <c r="H97" s="3"/>
      <c r="I97" s="3"/>
      <c r="K97" s="5">
        <f t="shared" si="1"/>
        <v>0</v>
      </c>
    </row>
    <row r="98" spans="2:11" x14ac:dyDescent="0.3">
      <c r="B98" s="97" t="s">
        <v>55</v>
      </c>
      <c r="C98" s="99">
        <v>280.81302804468334</v>
      </c>
      <c r="D98" s="99">
        <v>190</v>
      </c>
      <c r="E98" s="3" t="s">
        <v>866</v>
      </c>
      <c r="F98" s="99">
        <v>281</v>
      </c>
      <c r="G98" s="3"/>
      <c r="H98" s="3" t="s">
        <v>5</v>
      </c>
      <c r="I98" s="3"/>
      <c r="K98" s="5">
        <f t="shared" si="1"/>
        <v>90.813028044683335</v>
      </c>
    </row>
    <row r="99" spans="2:11" x14ac:dyDescent="0.3">
      <c r="B99" s="97" t="s">
        <v>136</v>
      </c>
      <c r="C99" s="99">
        <v>511.86083142177654</v>
      </c>
      <c r="D99" s="99">
        <v>471</v>
      </c>
      <c r="E99" s="3" t="s">
        <v>866</v>
      </c>
      <c r="F99" s="99">
        <v>700</v>
      </c>
      <c r="G99" s="3" t="s">
        <v>5</v>
      </c>
      <c r="H99" s="3"/>
      <c r="I99" s="3"/>
      <c r="K99" s="5">
        <f t="shared" si="1"/>
        <v>40.860831421776538</v>
      </c>
    </row>
    <row r="100" spans="2:11" x14ac:dyDescent="0.3">
      <c r="B100" s="97" t="s">
        <v>137</v>
      </c>
      <c r="C100" s="99">
        <v>638.84524154452686</v>
      </c>
      <c r="D100" s="99">
        <v>816.02525000000003</v>
      </c>
      <c r="E100" s="3" t="s">
        <v>5</v>
      </c>
      <c r="F100" s="99" t="s">
        <v>866</v>
      </c>
      <c r="G100" s="3"/>
      <c r="H100" s="3"/>
      <c r="I100" s="3"/>
      <c r="K100" s="5">
        <f t="shared" si="1"/>
        <v>0</v>
      </c>
    </row>
    <row r="101" spans="2:11" x14ac:dyDescent="0.3">
      <c r="B101" s="97" t="s">
        <v>138</v>
      </c>
      <c r="C101" s="99">
        <v>3636.9990102981233</v>
      </c>
      <c r="D101" s="99">
        <v>4848.365499999999</v>
      </c>
      <c r="E101" s="3" t="s">
        <v>5</v>
      </c>
      <c r="F101" s="99" t="s">
        <v>866</v>
      </c>
      <c r="G101" s="3"/>
      <c r="H101" s="3"/>
      <c r="I101" s="3"/>
      <c r="K101" s="5">
        <f t="shared" si="1"/>
        <v>0</v>
      </c>
    </row>
    <row r="102" spans="2:11" x14ac:dyDescent="0.3">
      <c r="B102" s="97" t="s">
        <v>139</v>
      </c>
      <c r="C102" s="99">
        <v>1267.5240246095998</v>
      </c>
      <c r="D102" s="99">
        <v>1701</v>
      </c>
      <c r="E102" s="3" t="s">
        <v>5</v>
      </c>
      <c r="F102" s="99" t="s">
        <v>866</v>
      </c>
      <c r="G102" s="3"/>
      <c r="H102" s="3"/>
      <c r="I102" s="3"/>
      <c r="K102" s="5">
        <f t="shared" si="1"/>
        <v>0</v>
      </c>
    </row>
    <row r="103" spans="2:11" x14ac:dyDescent="0.3">
      <c r="B103" s="97" t="s">
        <v>56</v>
      </c>
      <c r="C103" s="99">
        <v>5527.9803892233413</v>
      </c>
      <c r="D103" s="99">
        <v>2805</v>
      </c>
      <c r="E103" s="3" t="s">
        <v>866</v>
      </c>
      <c r="F103" s="99">
        <v>7910</v>
      </c>
      <c r="G103" s="3"/>
      <c r="H103" s="3" t="s">
        <v>5</v>
      </c>
      <c r="I103" s="3"/>
      <c r="K103" s="5">
        <f t="shared" si="1"/>
        <v>2722.9803892233413</v>
      </c>
    </row>
    <row r="104" spans="2:11" x14ac:dyDescent="0.3">
      <c r="B104" s="97" t="s">
        <v>140</v>
      </c>
      <c r="C104" s="99">
        <v>1477.4884458113088</v>
      </c>
      <c r="D104" s="99">
        <v>2429</v>
      </c>
      <c r="E104" s="3" t="s">
        <v>5</v>
      </c>
      <c r="F104" s="99" t="s">
        <v>866</v>
      </c>
      <c r="G104" s="3"/>
      <c r="H104" s="3"/>
      <c r="I104" s="3"/>
      <c r="K104" s="5">
        <f t="shared" si="1"/>
        <v>0</v>
      </c>
    </row>
    <row r="105" spans="2:11" x14ac:dyDescent="0.3">
      <c r="B105" s="97" t="s">
        <v>141</v>
      </c>
      <c r="C105" s="99">
        <v>364.86173107984092</v>
      </c>
      <c r="D105" s="99">
        <v>406</v>
      </c>
      <c r="E105" s="3" t="s">
        <v>5</v>
      </c>
      <c r="F105" s="99" t="s">
        <v>866</v>
      </c>
      <c r="G105" s="3"/>
      <c r="H105" s="3"/>
      <c r="I105" s="3"/>
      <c r="K105" s="5">
        <f t="shared" si="1"/>
        <v>0</v>
      </c>
    </row>
    <row r="106" spans="2:11" x14ac:dyDescent="0.3">
      <c r="B106" s="97" t="s">
        <v>57</v>
      </c>
      <c r="C106" s="99">
        <v>280.87165813972058</v>
      </c>
      <c r="D106" s="99">
        <v>128</v>
      </c>
      <c r="E106" s="3" t="s">
        <v>866</v>
      </c>
      <c r="F106" s="99">
        <v>1810</v>
      </c>
      <c r="G106" s="3"/>
      <c r="H106" s="3" t="s">
        <v>5</v>
      </c>
      <c r="I106" s="3"/>
      <c r="K106" s="5">
        <f t="shared" si="1"/>
        <v>152.87165813972058</v>
      </c>
    </row>
    <row r="107" spans="2:11" x14ac:dyDescent="0.3">
      <c r="B107" s="97" t="s">
        <v>58</v>
      </c>
      <c r="C107" s="99">
        <v>250.84467375280278</v>
      </c>
      <c r="D107" s="99">
        <v>117</v>
      </c>
      <c r="E107" s="3" t="s">
        <v>866</v>
      </c>
      <c r="F107" s="99">
        <v>2440</v>
      </c>
      <c r="G107" s="3"/>
      <c r="H107" s="3" t="s">
        <v>5</v>
      </c>
      <c r="I107" s="3"/>
      <c r="K107" s="5">
        <f t="shared" si="1"/>
        <v>133.84467375280278</v>
      </c>
    </row>
    <row r="108" spans="2:11" x14ac:dyDescent="0.3">
      <c r="B108" s="97" t="s">
        <v>59</v>
      </c>
      <c r="C108" s="99">
        <v>90.441109458838838</v>
      </c>
      <c r="D108" s="99">
        <v>43</v>
      </c>
      <c r="E108" s="3" t="s">
        <v>866</v>
      </c>
      <c r="F108" s="99">
        <v>2590</v>
      </c>
      <c r="G108" s="3"/>
      <c r="H108" s="3" t="s">
        <v>5</v>
      </c>
      <c r="I108" s="3"/>
      <c r="K108" s="5">
        <f t="shared" si="1"/>
        <v>47.441109458838838</v>
      </c>
    </row>
    <row r="109" spans="2:11" x14ac:dyDescent="0.3">
      <c r="B109" s="97" t="s">
        <v>60</v>
      </c>
      <c r="C109" s="99">
        <v>512.87094420198946</v>
      </c>
      <c r="D109" s="99">
        <v>219</v>
      </c>
      <c r="E109" s="3" t="s">
        <v>866</v>
      </c>
      <c r="F109" s="99">
        <v>2530</v>
      </c>
      <c r="G109" s="3"/>
      <c r="H109" s="3" t="s">
        <v>5</v>
      </c>
      <c r="I109" s="3"/>
      <c r="K109" s="5">
        <f t="shared" si="1"/>
        <v>293.87094420198946</v>
      </c>
    </row>
    <row r="110" spans="2:11" x14ac:dyDescent="0.3">
      <c r="B110" s="97" t="s">
        <v>142</v>
      </c>
      <c r="C110" s="99">
        <v>785.07037371291892</v>
      </c>
      <c r="D110" s="99">
        <v>3381.4935</v>
      </c>
      <c r="E110" s="3" t="s">
        <v>5</v>
      </c>
      <c r="F110" s="99" t="s">
        <v>866</v>
      </c>
      <c r="G110" s="3"/>
      <c r="H110" s="3"/>
      <c r="I110" s="3"/>
      <c r="K110" s="5">
        <f t="shared" si="1"/>
        <v>0</v>
      </c>
    </row>
    <row r="111" spans="2:11" x14ac:dyDescent="0.3">
      <c r="B111" s="97" t="s">
        <v>143</v>
      </c>
      <c r="C111" s="99">
        <v>1476.3929006069004</v>
      </c>
      <c r="D111" s="99">
        <v>4202</v>
      </c>
      <c r="E111" s="3" t="s">
        <v>5</v>
      </c>
      <c r="F111" s="99" t="s">
        <v>866</v>
      </c>
      <c r="G111" s="3"/>
      <c r="H111" s="3"/>
      <c r="I111" s="3"/>
      <c r="K111" s="5">
        <f t="shared" si="1"/>
        <v>0</v>
      </c>
    </row>
    <row r="112" spans="2:11" x14ac:dyDescent="0.3">
      <c r="B112" s="97" t="s">
        <v>61</v>
      </c>
      <c r="C112" s="99">
        <v>365.0963023790419</v>
      </c>
      <c r="D112" s="99">
        <v>172</v>
      </c>
      <c r="E112" s="3" t="s">
        <v>866</v>
      </c>
      <c r="F112" s="99">
        <v>450</v>
      </c>
      <c r="G112" s="3"/>
      <c r="H112" s="3" t="s">
        <v>5</v>
      </c>
      <c r="I112" s="3"/>
      <c r="K112" s="5">
        <f t="shared" si="1"/>
        <v>193.0963023790419</v>
      </c>
    </row>
    <row r="113" spans="2:11" x14ac:dyDescent="0.3">
      <c r="B113" s="97" t="s">
        <v>144</v>
      </c>
      <c r="C113" s="99">
        <v>524.15304963272251</v>
      </c>
      <c r="D113" s="99">
        <v>851</v>
      </c>
      <c r="E113" s="3" t="s">
        <v>5</v>
      </c>
      <c r="F113" s="99" t="s">
        <v>866</v>
      </c>
      <c r="G113" s="3"/>
      <c r="H113" s="3"/>
      <c r="I113" s="3"/>
      <c r="K113" s="5">
        <f t="shared" si="1"/>
        <v>0</v>
      </c>
    </row>
    <row r="114" spans="2:11" x14ac:dyDescent="0.3">
      <c r="B114" s="97" t="s">
        <v>145</v>
      </c>
      <c r="C114" s="99">
        <v>104.6295924578454</v>
      </c>
      <c r="D114" s="99">
        <v>310</v>
      </c>
      <c r="E114" s="3" t="s">
        <v>5</v>
      </c>
      <c r="F114" s="99" t="s">
        <v>866</v>
      </c>
      <c r="G114" s="3"/>
      <c r="H114" s="3"/>
      <c r="I114" s="3"/>
      <c r="K114" s="5">
        <f t="shared" si="1"/>
        <v>0</v>
      </c>
    </row>
    <row r="115" spans="2:11" x14ac:dyDescent="0.3">
      <c r="B115" s="97" t="s">
        <v>146</v>
      </c>
      <c r="C115" s="99">
        <v>142.81118549165384</v>
      </c>
      <c r="D115" s="99">
        <v>706.68975</v>
      </c>
      <c r="E115" s="3" t="s">
        <v>5</v>
      </c>
      <c r="F115" s="99" t="s">
        <v>866</v>
      </c>
      <c r="G115" s="3"/>
      <c r="H115" s="3"/>
      <c r="I115" s="3"/>
      <c r="K115" s="5">
        <f t="shared" si="1"/>
        <v>0</v>
      </c>
    </row>
    <row r="116" spans="2:11" x14ac:dyDescent="0.3">
      <c r="B116" s="97" t="s">
        <v>147</v>
      </c>
      <c r="C116" s="99">
        <v>3030.9598196452794</v>
      </c>
      <c r="D116" s="99">
        <v>4171</v>
      </c>
      <c r="E116" s="3" t="s">
        <v>5</v>
      </c>
      <c r="F116" s="99" t="s">
        <v>866</v>
      </c>
      <c r="G116" s="3"/>
      <c r="H116" s="3"/>
      <c r="I116" s="3"/>
      <c r="K116" s="5">
        <f t="shared" si="1"/>
        <v>0</v>
      </c>
    </row>
    <row r="117" spans="2:11" x14ac:dyDescent="0.3">
      <c r="B117" s="97" t="s">
        <v>660</v>
      </c>
      <c r="C117" s="99">
        <v>0</v>
      </c>
      <c r="D117" s="99">
        <v>0</v>
      </c>
      <c r="E117" s="3" t="s">
        <v>5</v>
      </c>
      <c r="F117" s="99" t="s">
        <v>866</v>
      </c>
      <c r="G117" s="3"/>
      <c r="H117" s="3"/>
      <c r="I117" s="3"/>
      <c r="K117" s="5">
        <f t="shared" si="1"/>
        <v>0</v>
      </c>
    </row>
    <row r="118" spans="2:11" x14ac:dyDescent="0.3">
      <c r="B118" s="97" t="s">
        <v>661</v>
      </c>
      <c r="C118" s="99">
        <v>1033.5648182275156</v>
      </c>
      <c r="D118" s="99">
        <v>0</v>
      </c>
      <c r="E118" s="3" t="s">
        <v>866</v>
      </c>
      <c r="F118" s="99">
        <v>2000</v>
      </c>
      <c r="G118" s="3" t="s">
        <v>5</v>
      </c>
      <c r="H118" s="3"/>
      <c r="I118" s="3"/>
      <c r="K118" s="5">
        <f t="shared" si="1"/>
        <v>1033.5648182275156</v>
      </c>
    </row>
    <row r="119" spans="2:11" x14ac:dyDescent="0.3">
      <c r="B119" s="97" t="s">
        <v>148</v>
      </c>
      <c r="C119" s="99">
        <v>1633.3741424962627</v>
      </c>
      <c r="D119" s="99">
        <v>2107.2579999999994</v>
      </c>
      <c r="E119" s="3" t="s">
        <v>5</v>
      </c>
      <c r="F119" s="99" t="s">
        <v>866</v>
      </c>
      <c r="G119" s="3"/>
      <c r="H119" s="3"/>
      <c r="I119" s="3"/>
      <c r="K119" s="5">
        <f t="shared" si="1"/>
        <v>0</v>
      </c>
    </row>
    <row r="120" spans="2:11" x14ac:dyDescent="0.3">
      <c r="B120" s="97" t="s">
        <v>62</v>
      </c>
      <c r="C120" s="99">
        <v>2992.7861064239969</v>
      </c>
      <c r="D120" s="99">
        <v>1483</v>
      </c>
      <c r="E120" s="3" t="s">
        <v>866</v>
      </c>
      <c r="F120" s="99">
        <v>5465.15</v>
      </c>
      <c r="G120" s="3"/>
      <c r="H120" s="3" t="s">
        <v>5</v>
      </c>
      <c r="I120" s="3"/>
      <c r="K120" s="5">
        <f t="shared" si="1"/>
        <v>1509.7861064239969</v>
      </c>
    </row>
    <row r="121" spans="2:11" x14ac:dyDescent="0.3">
      <c r="B121" s="97" t="s">
        <v>149</v>
      </c>
      <c r="C121" s="99">
        <v>249.87308932075754</v>
      </c>
      <c r="D121" s="99">
        <v>401</v>
      </c>
      <c r="E121" s="3" t="s">
        <v>5</v>
      </c>
      <c r="F121" s="99" t="s">
        <v>866</v>
      </c>
      <c r="G121" s="3"/>
      <c r="H121" s="3"/>
      <c r="I121" s="3"/>
      <c r="K121" s="5">
        <f t="shared" si="1"/>
        <v>0</v>
      </c>
    </row>
    <row r="122" spans="2:11" x14ac:dyDescent="0.3">
      <c r="B122" s="97" t="s">
        <v>150</v>
      </c>
      <c r="C122" s="99">
        <v>163.083797209951</v>
      </c>
      <c r="D122" s="99">
        <v>460.25523599999997</v>
      </c>
      <c r="E122" s="3" t="s">
        <v>5</v>
      </c>
      <c r="F122" s="99" t="s">
        <v>866</v>
      </c>
      <c r="G122" s="3"/>
      <c r="H122" s="3"/>
      <c r="I122" s="3"/>
      <c r="K122" s="5">
        <f t="shared" si="1"/>
        <v>0</v>
      </c>
    </row>
    <row r="123" spans="2:11" x14ac:dyDescent="0.3">
      <c r="B123" s="97" t="s">
        <v>151</v>
      </c>
      <c r="C123" s="99">
        <v>2312.4295783628863</v>
      </c>
      <c r="D123" s="99">
        <v>2055.3262500000001</v>
      </c>
      <c r="E123" s="3" t="s">
        <v>866</v>
      </c>
      <c r="F123" s="99">
        <v>2313</v>
      </c>
      <c r="G123" s="3" t="s">
        <v>5</v>
      </c>
      <c r="H123" s="3"/>
      <c r="I123" s="3"/>
      <c r="K123" s="5">
        <f t="shared" si="1"/>
        <v>257.10332836288626</v>
      </c>
    </row>
    <row r="124" spans="2:11" x14ac:dyDescent="0.3">
      <c r="B124" s="97" t="s">
        <v>152</v>
      </c>
      <c r="C124" s="99">
        <v>1183.2206485283714</v>
      </c>
      <c r="D124" s="99">
        <v>4699.75425</v>
      </c>
      <c r="E124" s="3" t="s">
        <v>5</v>
      </c>
      <c r="F124" s="99" t="s">
        <v>866</v>
      </c>
      <c r="G124" s="3"/>
      <c r="H124" s="3"/>
      <c r="I124" s="3"/>
      <c r="K124" s="5">
        <f t="shared" si="1"/>
        <v>0</v>
      </c>
    </row>
    <row r="125" spans="2:11" x14ac:dyDescent="0.3">
      <c r="B125" s="97" t="s">
        <v>153</v>
      </c>
      <c r="C125" s="99">
        <v>909.43653130586415</v>
      </c>
      <c r="D125" s="99">
        <v>2117.1750000000002</v>
      </c>
      <c r="E125" s="3" t="s">
        <v>5</v>
      </c>
      <c r="F125" s="99" t="s">
        <v>866</v>
      </c>
      <c r="G125" s="3"/>
      <c r="H125" s="3"/>
      <c r="I125" s="3"/>
      <c r="K125" s="5">
        <f t="shared" si="1"/>
        <v>0</v>
      </c>
    </row>
    <row r="126" spans="2:11" x14ac:dyDescent="0.3">
      <c r="B126" s="97" t="s">
        <v>154</v>
      </c>
      <c r="C126" s="99">
        <v>2211.7952080954342</v>
      </c>
      <c r="D126" s="99">
        <v>2830</v>
      </c>
      <c r="E126" s="3" t="s">
        <v>5</v>
      </c>
      <c r="F126" s="99" t="s">
        <v>866</v>
      </c>
      <c r="G126" s="3"/>
      <c r="H126" s="3"/>
      <c r="I126" s="3"/>
      <c r="K126" s="5">
        <f t="shared" si="1"/>
        <v>0</v>
      </c>
    </row>
    <row r="127" spans="2:11" x14ac:dyDescent="0.3">
      <c r="B127" s="97" t="s">
        <v>155</v>
      </c>
      <c r="C127" s="99">
        <v>21.441863327896598</v>
      </c>
      <c r="D127" s="99">
        <v>1118</v>
      </c>
      <c r="E127" s="3" t="s">
        <v>5</v>
      </c>
      <c r="F127" s="99" t="s">
        <v>866</v>
      </c>
      <c r="G127" s="3"/>
      <c r="H127" s="3"/>
      <c r="I127" s="3"/>
      <c r="K127" s="5">
        <f t="shared" si="1"/>
        <v>0</v>
      </c>
    </row>
    <row r="128" spans="2:11" x14ac:dyDescent="0.3">
      <c r="B128" s="97" t="s">
        <v>156</v>
      </c>
      <c r="C128" s="99">
        <v>236.66289133608618</v>
      </c>
      <c r="D128" s="99">
        <v>678</v>
      </c>
      <c r="E128" s="3" t="s">
        <v>5</v>
      </c>
      <c r="F128" s="99" t="s">
        <v>866</v>
      </c>
      <c r="G128" s="3"/>
      <c r="H128" s="3"/>
      <c r="I128" s="3"/>
      <c r="K128" s="5">
        <f t="shared" si="1"/>
        <v>0</v>
      </c>
    </row>
    <row r="129" spans="2:11" x14ac:dyDescent="0.3">
      <c r="B129" s="97" t="s">
        <v>63</v>
      </c>
      <c r="C129" s="99">
        <v>1890.4637589433157</v>
      </c>
      <c r="D129" s="99">
        <v>836</v>
      </c>
      <c r="E129" s="3" t="s">
        <v>866</v>
      </c>
      <c r="F129" s="99">
        <v>2180</v>
      </c>
      <c r="G129" s="3"/>
      <c r="H129" s="3" t="s">
        <v>5</v>
      </c>
      <c r="I129" s="3"/>
      <c r="K129" s="5">
        <f t="shared" si="1"/>
        <v>1054.4637589433157</v>
      </c>
    </row>
    <row r="130" spans="2:11" x14ac:dyDescent="0.3">
      <c r="B130" s="97" t="s">
        <v>64</v>
      </c>
      <c r="C130" s="99">
        <v>1942.4686532413277</v>
      </c>
      <c r="D130" s="99">
        <v>1070</v>
      </c>
      <c r="E130" s="3" t="s">
        <v>866</v>
      </c>
      <c r="F130" s="99">
        <v>9080</v>
      </c>
      <c r="G130" s="3"/>
      <c r="H130" s="3" t="s">
        <v>5</v>
      </c>
      <c r="I130" s="3"/>
      <c r="K130" s="5">
        <f t="shared" si="1"/>
        <v>872.46865324132773</v>
      </c>
    </row>
    <row r="131" spans="2:11" x14ac:dyDescent="0.3">
      <c r="B131" s="97" t="s">
        <v>157</v>
      </c>
      <c r="C131" s="99">
        <v>1388.8883213366398</v>
      </c>
      <c r="D131" s="99">
        <v>4399</v>
      </c>
      <c r="E131" s="3" t="s">
        <v>5</v>
      </c>
      <c r="F131" s="99" t="s">
        <v>866</v>
      </c>
      <c r="G131" s="3"/>
      <c r="H131" s="3"/>
      <c r="I131" s="3"/>
      <c r="K131" s="5">
        <f t="shared" si="1"/>
        <v>0</v>
      </c>
    </row>
    <row r="132" spans="2:11" x14ac:dyDescent="0.3">
      <c r="B132" s="97" t="s">
        <v>65</v>
      </c>
      <c r="C132" s="99">
        <v>893.35513380994178</v>
      </c>
      <c r="D132" s="99">
        <v>124</v>
      </c>
      <c r="E132" s="3" t="s">
        <v>866</v>
      </c>
      <c r="F132" s="99">
        <v>974</v>
      </c>
      <c r="G132" s="3" t="s">
        <v>5</v>
      </c>
      <c r="H132" s="3"/>
      <c r="I132" s="3"/>
      <c r="K132" s="5">
        <f t="shared" si="1"/>
        <v>769.35513380994178</v>
      </c>
    </row>
    <row r="133" spans="2:11" x14ac:dyDescent="0.3">
      <c r="B133" s="97" t="s">
        <v>66</v>
      </c>
      <c r="C133" s="99">
        <v>893.35513380994178</v>
      </c>
      <c r="D133" s="99">
        <v>648</v>
      </c>
      <c r="E133" s="3" t="s">
        <v>866</v>
      </c>
      <c r="F133" s="99">
        <v>893.4</v>
      </c>
      <c r="G133" s="3" t="s">
        <v>5</v>
      </c>
      <c r="H133" s="3"/>
      <c r="I133" s="3"/>
      <c r="K133" s="5">
        <f t="shared" si="1"/>
        <v>245.35513380994178</v>
      </c>
    </row>
    <row r="134" spans="2:11" x14ac:dyDescent="0.3">
      <c r="B134" s="97" t="s">
        <v>158</v>
      </c>
      <c r="C134" s="99">
        <v>1861.7835915966803</v>
      </c>
      <c r="D134" s="99">
        <v>2037</v>
      </c>
      <c r="E134" s="3" t="s">
        <v>5</v>
      </c>
      <c r="F134" s="99" t="s">
        <v>866</v>
      </c>
      <c r="G134" s="3"/>
      <c r="H134" s="3"/>
      <c r="I134" s="3"/>
      <c r="K134" s="5">
        <f t="shared" si="1"/>
        <v>0</v>
      </c>
    </row>
    <row r="135" spans="2:11" x14ac:dyDescent="0.3">
      <c r="B135" s="97" t="s">
        <v>67</v>
      </c>
      <c r="C135" s="99">
        <v>100</v>
      </c>
      <c r="D135" s="99">
        <v>0</v>
      </c>
      <c r="E135" s="3" t="s">
        <v>866</v>
      </c>
      <c r="F135" s="99">
        <v>180</v>
      </c>
      <c r="G135" s="3"/>
      <c r="H135" s="3"/>
      <c r="I135" s="3" t="s">
        <v>5</v>
      </c>
      <c r="K135" s="5">
        <f t="shared" si="1"/>
        <v>100</v>
      </c>
    </row>
    <row r="136" spans="2:11" x14ac:dyDescent="0.3">
      <c r="B136" s="97" t="s">
        <v>159</v>
      </c>
      <c r="C136" s="99">
        <v>362.12794442458613</v>
      </c>
      <c r="D136" s="99">
        <v>670.1335523754293</v>
      </c>
      <c r="E136" s="3" t="s">
        <v>5</v>
      </c>
      <c r="F136" s="99" t="s">
        <v>866</v>
      </c>
      <c r="G136" s="3"/>
      <c r="H136" s="3"/>
      <c r="I136" s="3"/>
      <c r="K136" s="5">
        <f t="shared" si="1"/>
        <v>0</v>
      </c>
    </row>
    <row r="137" spans="2:11" x14ac:dyDescent="0.3">
      <c r="B137" s="97" t="s">
        <v>160</v>
      </c>
      <c r="C137" s="99">
        <v>404.07693985092891</v>
      </c>
      <c r="D137" s="99">
        <v>802</v>
      </c>
      <c r="E137" s="3" t="s">
        <v>5</v>
      </c>
      <c r="F137" s="99" t="s">
        <v>866</v>
      </c>
      <c r="G137" s="3"/>
      <c r="H137" s="3"/>
      <c r="I137" s="3"/>
      <c r="K137" s="5">
        <f t="shared" si="1"/>
        <v>0</v>
      </c>
    </row>
    <row r="138" spans="2:11" x14ac:dyDescent="0.3">
      <c r="B138" s="97" t="s">
        <v>68</v>
      </c>
      <c r="C138" s="99">
        <v>507.06656479330462</v>
      </c>
      <c r="D138" s="99">
        <v>16</v>
      </c>
      <c r="E138" s="3" t="s">
        <v>866</v>
      </c>
      <c r="F138" s="99">
        <v>550</v>
      </c>
      <c r="G138" s="3" t="s">
        <v>5</v>
      </c>
      <c r="H138" s="3"/>
      <c r="I138" s="3"/>
      <c r="K138" s="5">
        <f t="shared" si="1"/>
        <v>491.06656479330462</v>
      </c>
    </row>
    <row r="139" spans="2:11" x14ac:dyDescent="0.3">
      <c r="B139" s="97" t="s">
        <v>69</v>
      </c>
      <c r="C139" s="99">
        <v>1845.8445814744209</v>
      </c>
      <c r="D139" s="99">
        <v>1008</v>
      </c>
      <c r="E139" s="3" t="s">
        <v>866</v>
      </c>
      <c r="F139" s="99">
        <v>4000</v>
      </c>
      <c r="G139" s="3" t="s">
        <v>5</v>
      </c>
      <c r="H139" s="3"/>
      <c r="I139" s="3"/>
      <c r="K139" s="5">
        <f t="shared" si="1"/>
        <v>837.84458147442092</v>
      </c>
    </row>
    <row r="140" spans="2:11" x14ac:dyDescent="0.3">
      <c r="B140" s="97" t="s">
        <v>73</v>
      </c>
      <c r="C140" s="99">
        <v>1769.9224326851413</v>
      </c>
      <c r="D140" s="99">
        <v>1582.338</v>
      </c>
      <c r="E140" s="3" t="s">
        <v>866</v>
      </c>
      <c r="F140" s="99">
        <v>2260</v>
      </c>
      <c r="G140" s="3" t="s">
        <v>5</v>
      </c>
      <c r="H140" s="3"/>
      <c r="I140" s="3"/>
      <c r="K140" s="5">
        <f t="shared" si="1"/>
        <v>187.58443268514134</v>
      </c>
    </row>
    <row r="141" spans="2:11" x14ac:dyDescent="0.3">
      <c r="B141" s="97" t="s">
        <v>161</v>
      </c>
      <c r="C141" s="99">
        <v>70.841906260683345</v>
      </c>
      <c r="D141" s="99">
        <v>174.042</v>
      </c>
      <c r="E141" s="3" t="s">
        <v>5</v>
      </c>
      <c r="F141" s="99" t="s">
        <v>866</v>
      </c>
      <c r="G141" s="3"/>
      <c r="H141" s="3"/>
      <c r="I141" s="3"/>
      <c r="K141" s="5">
        <f t="shared" si="1"/>
        <v>0</v>
      </c>
    </row>
    <row r="142" spans="2:11" x14ac:dyDescent="0.3">
      <c r="B142" s="97" t="s">
        <v>162</v>
      </c>
      <c r="C142" s="99">
        <v>100.61091822943729</v>
      </c>
      <c r="D142" s="99">
        <v>146</v>
      </c>
      <c r="E142" s="3" t="s">
        <v>5</v>
      </c>
      <c r="F142" s="99" t="s">
        <v>866</v>
      </c>
      <c r="G142" s="3"/>
      <c r="H142" s="3"/>
      <c r="I142" s="3"/>
      <c r="K142" s="5">
        <f t="shared" si="1"/>
        <v>0</v>
      </c>
    </row>
    <row r="143" spans="2:11" x14ac:dyDescent="0.3">
      <c r="B143" s="97" t="s">
        <v>70</v>
      </c>
      <c r="C143" s="99">
        <v>173.9471162475611</v>
      </c>
      <c r="D143" s="99">
        <v>126</v>
      </c>
      <c r="E143" s="3" t="s">
        <v>866</v>
      </c>
      <c r="F143" s="99">
        <v>250</v>
      </c>
      <c r="G143" s="3" t="s">
        <v>5</v>
      </c>
      <c r="H143" s="3"/>
      <c r="I143" s="3"/>
      <c r="K143" s="5">
        <f t="shared" si="1"/>
        <v>47.947116247561098</v>
      </c>
    </row>
    <row r="144" spans="2:11" x14ac:dyDescent="0.3">
      <c r="B144" s="97" t="s">
        <v>163</v>
      </c>
      <c r="C144" s="99">
        <v>149.7194858326105</v>
      </c>
      <c r="D144" s="99">
        <v>137.03275000000002</v>
      </c>
      <c r="E144" s="3" t="s">
        <v>866</v>
      </c>
      <c r="F144" s="99">
        <v>150</v>
      </c>
      <c r="G144" s="3" t="s">
        <v>5</v>
      </c>
      <c r="H144" s="3"/>
      <c r="I144" s="3"/>
      <c r="K144" s="5">
        <f t="shared" ref="K144:K151" si="2">IF((C144&gt;D144),ABS(D144-C144),0)</f>
        <v>12.686735832610481</v>
      </c>
    </row>
    <row r="145" spans="2:11" x14ac:dyDescent="0.3">
      <c r="B145" s="97" t="s">
        <v>164</v>
      </c>
      <c r="C145" s="99">
        <v>2670.9191066040175</v>
      </c>
      <c r="D145" s="99">
        <v>2445.829999999999</v>
      </c>
      <c r="E145" s="3" t="s">
        <v>866</v>
      </c>
      <c r="F145" s="99">
        <v>2671</v>
      </c>
      <c r="G145" s="3" t="s">
        <v>5</v>
      </c>
      <c r="H145" s="3"/>
      <c r="I145" s="3"/>
      <c r="K145" s="5">
        <f t="shared" si="2"/>
        <v>225.08910660401853</v>
      </c>
    </row>
    <row r="146" spans="2:11" x14ac:dyDescent="0.3">
      <c r="B146" s="97" t="s">
        <v>165</v>
      </c>
      <c r="C146" s="99">
        <v>566.19920350226948</v>
      </c>
      <c r="D146" s="99">
        <v>600.63388162321007</v>
      </c>
      <c r="E146" s="3" t="s">
        <v>5</v>
      </c>
      <c r="F146" s="99" t="s">
        <v>866</v>
      </c>
      <c r="G146" s="3"/>
      <c r="H146" s="3"/>
      <c r="I146" s="3"/>
      <c r="K146" s="5">
        <f t="shared" si="2"/>
        <v>0</v>
      </c>
    </row>
    <row r="147" spans="2:11" x14ac:dyDescent="0.3">
      <c r="B147" s="97" t="s">
        <v>71</v>
      </c>
      <c r="C147" s="99">
        <v>267.09358580597444</v>
      </c>
      <c r="D147" s="99">
        <v>0</v>
      </c>
      <c r="E147" s="3" t="s">
        <v>866</v>
      </c>
      <c r="F147" s="99">
        <v>3650</v>
      </c>
      <c r="G147" s="3"/>
      <c r="H147" s="3" t="s">
        <v>5</v>
      </c>
      <c r="I147" s="3"/>
      <c r="K147" s="5">
        <f t="shared" si="2"/>
        <v>267.09358580597444</v>
      </c>
    </row>
    <row r="148" spans="2:11" x14ac:dyDescent="0.3">
      <c r="B148" s="97" t="s">
        <v>166</v>
      </c>
      <c r="C148" s="99">
        <v>2356.2832143051514</v>
      </c>
      <c r="D148" s="99">
        <v>3314.9604999999997</v>
      </c>
      <c r="E148" s="3" t="s">
        <v>5</v>
      </c>
      <c r="F148" s="99" t="s">
        <v>866</v>
      </c>
      <c r="G148" s="3"/>
      <c r="H148" s="3"/>
      <c r="I148" s="3"/>
      <c r="K148" s="5">
        <f t="shared" si="2"/>
        <v>0</v>
      </c>
    </row>
    <row r="149" spans="2:11" x14ac:dyDescent="0.3">
      <c r="B149" s="97" t="s">
        <v>72</v>
      </c>
      <c r="C149" s="99">
        <v>5908.8632634775513</v>
      </c>
      <c r="D149" s="99">
        <v>4055</v>
      </c>
      <c r="E149" s="3" t="s">
        <v>866</v>
      </c>
      <c r="F149" s="99">
        <v>5913</v>
      </c>
      <c r="G149" s="3"/>
      <c r="H149" s="3" t="s">
        <v>5</v>
      </c>
      <c r="I149" s="3"/>
      <c r="K149" s="5">
        <f t="shared" si="2"/>
        <v>1853.8632634775513</v>
      </c>
    </row>
    <row r="150" spans="2:11" x14ac:dyDescent="0.3">
      <c r="B150" s="97" t="s">
        <v>167</v>
      </c>
      <c r="C150" s="99">
        <v>443.55844584899097</v>
      </c>
      <c r="D150" s="99">
        <v>320.03958</v>
      </c>
      <c r="E150" s="3" t="s">
        <v>866</v>
      </c>
      <c r="F150" s="99">
        <v>450</v>
      </c>
      <c r="G150" s="3"/>
      <c r="H150" s="3" t="s">
        <v>5</v>
      </c>
      <c r="I150" s="3"/>
      <c r="K150" s="5">
        <f t="shared" si="2"/>
        <v>123.51886584899097</v>
      </c>
    </row>
    <row r="151" spans="2:11" x14ac:dyDescent="0.3">
      <c r="B151" s="97" t="s">
        <v>168</v>
      </c>
      <c r="C151" s="99">
        <v>1262.6677775949456</v>
      </c>
      <c r="D151" s="99">
        <v>1606</v>
      </c>
      <c r="E151" s="3" t="s">
        <v>5</v>
      </c>
      <c r="F151" s="99" t="s">
        <v>866</v>
      </c>
      <c r="G151" s="3"/>
      <c r="H151" s="3"/>
      <c r="I151" s="3"/>
      <c r="K151" s="5">
        <f t="shared" si="2"/>
        <v>0</v>
      </c>
    </row>
  </sheetData>
  <mergeCells count="1">
    <mergeCell ref="B3:N12"/>
  </mergeCells>
  <hyperlinks>
    <hyperlink ref="M1" location="'Assumptions Summary'!A1" display="Return to Assumptions Summary" xr:uid="{062EB94E-6AB3-426F-86E5-CE7817CCE044}"/>
  </hyperlink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9C52-EDA0-4349-A712-38F7F7FB27C3}">
  <sheetPr>
    <tabColor rgb="FF81A541"/>
  </sheetPr>
  <dimension ref="B1:AU102"/>
  <sheetViews>
    <sheetView workbookViewId="0"/>
  </sheetViews>
  <sheetFormatPr defaultColWidth="8.6640625" defaultRowHeight="14.4" x14ac:dyDescent="0.3"/>
  <cols>
    <col min="1" max="1" width="6.88671875" style="8" customWidth="1"/>
    <col min="2" max="2" width="28.5546875" style="8" customWidth="1"/>
    <col min="3" max="6" width="14.44140625" style="8" customWidth="1"/>
    <col min="7" max="7" width="16.33203125" style="8" customWidth="1"/>
    <col min="8" max="9" width="14.44140625" style="8" customWidth="1"/>
    <col min="10" max="10" width="1.6640625" style="8" customWidth="1"/>
    <col min="11" max="11" width="8.6640625" style="8"/>
    <col min="12" max="12" width="1.6640625" style="8" customWidth="1"/>
    <col min="13" max="13" width="32.33203125" style="8" customWidth="1"/>
    <col min="14" max="16384" width="8.6640625" style="8"/>
  </cols>
  <sheetData>
    <row r="1" spans="2:47" ht="17.399999999999999" x14ac:dyDescent="0.3">
      <c r="G1" s="27"/>
      <c r="I1" s="27"/>
      <c r="J1" s="27"/>
      <c r="K1" s="27"/>
      <c r="L1" s="27"/>
      <c r="M1" s="27" t="s">
        <v>747</v>
      </c>
      <c r="N1" s="27"/>
    </row>
    <row r="2" spans="2:47" ht="18" thickBot="1" x14ac:dyDescent="0.35">
      <c r="B2" s="45" t="s">
        <v>852</v>
      </c>
      <c r="C2" s="46"/>
      <c r="D2" s="46"/>
      <c r="E2" s="46"/>
      <c r="F2" s="46"/>
      <c r="G2" s="46"/>
      <c r="H2" s="46"/>
      <c r="I2" s="46"/>
    </row>
    <row r="3" spans="2:47" ht="15" customHeight="1" x14ac:dyDescent="0.3">
      <c r="B3" s="141" t="s">
        <v>976</v>
      </c>
      <c r="C3" s="141"/>
      <c r="D3" s="141"/>
      <c r="E3" s="141"/>
      <c r="F3" s="141"/>
      <c r="G3" s="141"/>
      <c r="H3" s="141"/>
      <c r="I3" s="141"/>
      <c r="J3" s="141"/>
      <c r="K3" s="141"/>
      <c r="L3" s="141"/>
      <c r="M3" s="141"/>
      <c r="N3" s="141"/>
    </row>
    <row r="4" spans="2:47" x14ac:dyDescent="0.3">
      <c r="B4" s="141"/>
      <c r="C4" s="141"/>
      <c r="D4" s="141"/>
      <c r="E4" s="141"/>
      <c r="F4" s="141"/>
      <c r="G4" s="141"/>
      <c r="H4" s="141"/>
      <c r="I4" s="141"/>
      <c r="J4" s="141"/>
      <c r="K4" s="141"/>
      <c r="L4" s="141"/>
      <c r="M4" s="141"/>
      <c r="N4" s="141"/>
    </row>
    <row r="5" spans="2:47" x14ac:dyDescent="0.3">
      <c r="B5" s="141"/>
      <c r="C5" s="141"/>
      <c r="D5" s="141"/>
      <c r="E5" s="141"/>
      <c r="F5" s="141"/>
      <c r="G5" s="141"/>
      <c r="H5" s="141"/>
      <c r="I5" s="141"/>
      <c r="J5" s="141"/>
      <c r="K5" s="141"/>
      <c r="L5" s="141"/>
      <c r="M5" s="141"/>
      <c r="N5" s="141"/>
    </row>
    <row r="6" spans="2:47" x14ac:dyDescent="0.3">
      <c r="B6" s="141"/>
      <c r="C6" s="141"/>
      <c r="D6" s="141"/>
      <c r="E6" s="141"/>
      <c r="F6" s="141"/>
      <c r="G6" s="141"/>
      <c r="H6" s="141"/>
      <c r="I6" s="141"/>
      <c r="J6" s="141"/>
      <c r="K6" s="141"/>
      <c r="L6" s="141"/>
      <c r="M6" s="141"/>
      <c r="N6" s="141"/>
    </row>
    <row r="7" spans="2:47" x14ac:dyDescent="0.3">
      <c r="B7" s="141"/>
      <c r="C7" s="141"/>
      <c r="D7" s="141"/>
      <c r="E7" s="141"/>
      <c r="F7" s="141"/>
      <c r="G7" s="141"/>
      <c r="H7" s="141"/>
      <c r="I7" s="141"/>
      <c r="J7" s="141"/>
      <c r="K7" s="141"/>
      <c r="L7" s="141"/>
      <c r="M7" s="141"/>
      <c r="N7" s="141"/>
    </row>
    <row r="8" spans="2:47" x14ac:dyDescent="0.3">
      <c r="B8" s="141"/>
      <c r="C8" s="141"/>
      <c r="D8" s="141"/>
      <c r="E8" s="141"/>
      <c r="F8" s="141"/>
      <c r="G8" s="141"/>
      <c r="H8" s="141"/>
      <c r="I8" s="141"/>
      <c r="J8" s="141"/>
      <c r="K8" s="141"/>
      <c r="L8" s="141"/>
      <c r="M8" s="141"/>
      <c r="N8" s="141"/>
    </row>
    <row r="9" spans="2:47" x14ac:dyDescent="0.3">
      <c r="B9" s="141"/>
      <c r="C9" s="141"/>
      <c r="D9" s="141"/>
      <c r="E9" s="141"/>
      <c r="F9" s="141"/>
      <c r="G9" s="141"/>
      <c r="H9" s="141"/>
      <c r="I9" s="141"/>
      <c r="J9" s="141"/>
      <c r="K9" s="141"/>
      <c r="L9" s="141"/>
      <c r="M9" s="141"/>
      <c r="N9" s="141"/>
    </row>
    <row r="10" spans="2:47" x14ac:dyDescent="0.3">
      <c r="B10" s="141"/>
      <c r="C10" s="141"/>
      <c r="D10" s="141"/>
      <c r="E10" s="141"/>
      <c r="F10" s="141"/>
      <c r="G10" s="141"/>
      <c r="H10" s="141"/>
      <c r="I10" s="141"/>
      <c r="J10" s="141"/>
      <c r="K10" s="141"/>
      <c r="L10" s="141"/>
      <c r="M10" s="141"/>
      <c r="N10" s="141"/>
    </row>
    <row r="11" spans="2:47" x14ac:dyDescent="0.3">
      <c r="B11" s="141"/>
      <c r="C11" s="141"/>
      <c r="D11" s="141"/>
      <c r="E11" s="141"/>
      <c r="F11" s="141"/>
      <c r="G11" s="141"/>
      <c r="H11" s="141"/>
      <c r="I11" s="141"/>
      <c r="J11" s="141"/>
      <c r="K11" s="141"/>
      <c r="L11" s="141"/>
      <c r="M11" s="141"/>
      <c r="N11" s="141"/>
    </row>
    <row r="12" spans="2:47" ht="34.950000000000003" customHeight="1" x14ac:dyDescent="0.3">
      <c r="B12" s="141"/>
      <c r="C12" s="141"/>
      <c r="D12" s="141"/>
      <c r="E12" s="141"/>
      <c r="F12" s="141"/>
      <c r="G12" s="141"/>
      <c r="H12" s="141"/>
      <c r="I12" s="141"/>
      <c r="J12" s="141"/>
      <c r="K12" s="141"/>
      <c r="L12" s="141"/>
      <c r="M12" s="141"/>
      <c r="N12" s="141"/>
    </row>
    <row r="14" spans="2:47" s="49" customFormat="1" ht="43.8" thickBot="1" x14ac:dyDescent="0.35">
      <c r="B14" s="70" t="s">
        <v>3</v>
      </c>
      <c r="C14" s="71" t="s">
        <v>657</v>
      </c>
      <c r="D14" s="71" t="s">
        <v>707</v>
      </c>
      <c r="E14" s="71" t="s">
        <v>706</v>
      </c>
      <c r="F14" s="71" t="s">
        <v>708</v>
      </c>
      <c r="G14" s="72" t="s">
        <v>704</v>
      </c>
      <c r="H14" s="72" t="s">
        <v>705</v>
      </c>
      <c r="I14" s="72" t="s">
        <v>4</v>
      </c>
      <c r="K14" s="72" t="s">
        <v>702</v>
      </c>
      <c r="M14" s="72" t="s">
        <v>701</v>
      </c>
      <c r="N14" s="72" t="s">
        <v>634</v>
      </c>
    </row>
    <row r="15" spans="2:47" s="49" customFormat="1" ht="15" thickBot="1" x14ac:dyDescent="0.35">
      <c r="B15" s="97" t="s">
        <v>169</v>
      </c>
      <c r="C15" s="6">
        <v>3088.719469539189</v>
      </c>
      <c r="D15" s="6">
        <v>3377.73</v>
      </c>
      <c r="E15" s="3" t="s">
        <v>5</v>
      </c>
      <c r="F15" s="6" t="s">
        <v>866</v>
      </c>
      <c r="G15" s="3"/>
      <c r="H15" s="3"/>
      <c r="I15" s="3"/>
      <c r="J15" s="8"/>
      <c r="K15" s="5">
        <f>IF((C15&gt;D15),ABS(D15-C15),0)</f>
        <v>0</v>
      </c>
      <c r="L15" s="8"/>
      <c r="M15" s="48" t="s">
        <v>635</v>
      </c>
      <c r="N15" s="73">
        <f>COUNTA(B15:B153)</f>
        <v>88</v>
      </c>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2:47" ht="15" thickBot="1" x14ac:dyDescent="0.35">
      <c r="B16" s="97" t="s">
        <v>170</v>
      </c>
      <c r="C16" s="6">
        <v>996.62503254438991</v>
      </c>
      <c r="D16" s="6">
        <v>1261.01</v>
      </c>
      <c r="E16" s="3" t="s">
        <v>5</v>
      </c>
      <c r="F16" s="6" t="s">
        <v>866</v>
      </c>
      <c r="G16" s="3"/>
      <c r="H16" s="3"/>
      <c r="I16" s="3"/>
      <c r="K16" s="5">
        <f t="shared" ref="K16:K79" si="0">IF((C16&gt;D16),ABS(D16-C16),0)</f>
        <v>0</v>
      </c>
      <c r="M16" s="48" t="s">
        <v>622</v>
      </c>
      <c r="N16" s="73">
        <f>COUNTIF(E15:E153,"x")</f>
        <v>52</v>
      </c>
    </row>
    <row r="17" spans="2:14" ht="15" thickBot="1" x14ac:dyDescent="0.35">
      <c r="B17" s="97" t="s">
        <v>8</v>
      </c>
      <c r="C17" s="6">
        <v>108.2174807298443</v>
      </c>
      <c r="D17" s="6">
        <v>0</v>
      </c>
      <c r="E17" s="3" t="s">
        <v>866</v>
      </c>
      <c r="F17" s="6">
        <v>181</v>
      </c>
      <c r="G17" s="3" t="s">
        <v>5</v>
      </c>
      <c r="H17" s="3"/>
      <c r="I17" s="3"/>
      <c r="K17" s="5">
        <f t="shared" si="0"/>
        <v>108.2174807298443</v>
      </c>
      <c r="M17" s="48" t="s">
        <v>636</v>
      </c>
      <c r="N17" s="73">
        <f>COUNTIF(G15:G153,"x")</f>
        <v>16</v>
      </c>
    </row>
    <row r="18" spans="2:14" ht="15" thickBot="1" x14ac:dyDescent="0.35">
      <c r="B18" s="97" t="s">
        <v>9</v>
      </c>
      <c r="C18" s="6">
        <v>174.23425870815694</v>
      </c>
      <c r="D18" s="6">
        <v>0</v>
      </c>
      <c r="E18" s="3" t="s">
        <v>866</v>
      </c>
      <c r="F18" s="6">
        <v>229</v>
      </c>
      <c r="G18" s="3" t="s">
        <v>5</v>
      </c>
      <c r="H18" s="3"/>
      <c r="I18" s="3"/>
      <c r="K18" s="5">
        <f t="shared" si="0"/>
        <v>174.23425870815694</v>
      </c>
      <c r="M18" s="48" t="s">
        <v>637</v>
      </c>
      <c r="N18" s="73">
        <f>COUNTIF(H15:H153,"x")</f>
        <v>13</v>
      </c>
    </row>
    <row r="19" spans="2:14" ht="15" thickBot="1" x14ac:dyDescent="0.35">
      <c r="B19" s="97" t="s">
        <v>10</v>
      </c>
      <c r="C19" s="6">
        <v>54.561361006758005</v>
      </c>
      <c r="D19" s="6">
        <v>0</v>
      </c>
      <c r="E19" s="3" t="s">
        <v>866</v>
      </c>
      <c r="F19" s="6">
        <v>116</v>
      </c>
      <c r="G19" s="3" t="s">
        <v>5</v>
      </c>
      <c r="H19" s="3"/>
      <c r="I19" s="3"/>
      <c r="K19" s="5">
        <f t="shared" si="0"/>
        <v>54.561361006758005</v>
      </c>
      <c r="M19" s="48" t="s">
        <v>4</v>
      </c>
      <c r="N19" s="73">
        <f>COUNTIF(I15:I153,"x")</f>
        <v>7</v>
      </c>
    </row>
    <row r="20" spans="2:14" x14ac:dyDescent="0.3">
      <c r="B20" s="97" t="s">
        <v>171</v>
      </c>
      <c r="C20" s="6">
        <v>224.3681668911388</v>
      </c>
      <c r="D20" s="6">
        <v>192</v>
      </c>
      <c r="E20" s="3" t="s">
        <v>866</v>
      </c>
      <c r="F20" s="6">
        <v>370</v>
      </c>
      <c r="G20" s="3"/>
      <c r="H20" s="3"/>
      <c r="I20" s="3" t="s">
        <v>5</v>
      </c>
      <c r="K20" s="5">
        <f t="shared" si="0"/>
        <v>32.368166891138799</v>
      </c>
    </row>
    <row r="21" spans="2:14" x14ac:dyDescent="0.3">
      <c r="B21" s="97" t="s">
        <v>172</v>
      </c>
      <c r="C21" s="6">
        <v>1229.3258926923859</v>
      </c>
      <c r="D21" s="6">
        <v>3265.9</v>
      </c>
      <c r="E21" s="3" t="s">
        <v>5</v>
      </c>
      <c r="F21" s="6" t="s">
        <v>866</v>
      </c>
      <c r="G21" s="3"/>
      <c r="H21" s="3"/>
      <c r="I21" s="3"/>
      <c r="K21" s="5">
        <f t="shared" si="0"/>
        <v>0</v>
      </c>
    </row>
    <row r="22" spans="2:14" x14ac:dyDescent="0.3">
      <c r="B22" s="97" t="s">
        <v>173</v>
      </c>
      <c r="C22" s="6">
        <v>3574.7484524222591</v>
      </c>
      <c r="D22" s="6">
        <v>3684.7</v>
      </c>
      <c r="E22" s="3" t="s">
        <v>5</v>
      </c>
      <c r="F22" s="6" t="s">
        <v>866</v>
      </c>
      <c r="G22" s="3"/>
      <c r="H22" s="3"/>
      <c r="I22" s="3"/>
      <c r="K22" s="5">
        <f t="shared" si="0"/>
        <v>0</v>
      </c>
    </row>
    <row r="23" spans="2:14" x14ac:dyDescent="0.3">
      <c r="B23" s="97" t="s">
        <v>174</v>
      </c>
      <c r="C23" s="6">
        <v>1600.3184591396946</v>
      </c>
      <c r="D23" s="6">
        <v>1420</v>
      </c>
      <c r="E23" s="3" t="s">
        <v>866</v>
      </c>
      <c r="F23" s="6">
        <v>2390</v>
      </c>
      <c r="G23" s="3"/>
      <c r="H23" s="3" t="s">
        <v>5</v>
      </c>
      <c r="I23" s="3"/>
      <c r="K23" s="5">
        <f t="shared" si="0"/>
        <v>180.3184591396946</v>
      </c>
      <c r="M23" t="s">
        <v>700</v>
      </c>
      <c r="N23" s="6">
        <f>ABS(SUM(K15:K153))</f>
        <v>64213.427832771697</v>
      </c>
    </row>
    <row r="24" spans="2:14" x14ac:dyDescent="0.3">
      <c r="B24" s="97" t="s">
        <v>11</v>
      </c>
      <c r="C24" s="6">
        <v>1360.0921108518708</v>
      </c>
      <c r="D24" s="6">
        <v>338</v>
      </c>
      <c r="E24" s="3" t="s">
        <v>866</v>
      </c>
      <c r="F24" s="6">
        <v>2200</v>
      </c>
      <c r="G24" s="3"/>
      <c r="H24" s="3" t="s">
        <v>5</v>
      </c>
      <c r="I24" s="3"/>
      <c r="K24" s="5">
        <f t="shared" si="0"/>
        <v>1022.0921108518708</v>
      </c>
    </row>
    <row r="25" spans="2:14" x14ac:dyDescent="0.3">
      <c r="B25" s="97" t="s">
        <v>175</v>
      </c>
      <c r="C25" s="6">
        <v>589.83876150805042</v>
      </c>
      <c r="D25" s="6">
        <v>955.2</v>
      </c>
      <c r="E25" s="3" t="s">
        <v>5</v>
      </c>
      <c r="F25" s="6" t="s">
        <v>866</v>
      </c>
      <c r="G25" s="3"/>
      <c r="H25" s="3"/>
      <c r="I25" s="3"/>
      <c r="K25" s="5">
        <f t="shared" si="0"/>
        <v>0</v>
      </c>
    </row>
    <row r="26" spans="2:14" x14ac:dyDescent="0.3">
      <c r="B26" s="97" t="s">
        <v>176</v>
      </c>
      <c r="C26" s="6">
        <v>18.779641903080204</v>
      </c>
      <c r="D26" s="6">
        <v>67.081999999999994</v>
      </c>
      <c r="E26" s="3" t="s">
        <v>5</v>
      </c>
      <c r="F26" s="6" t="s">
        <v>866</v>
      </c>
      <c r="G26" s="3"/>
      <c r="H26" s="3"/>
      <c r="I26" s="3"/>
      <c r="K26" s="5">
        <f t="shared" si="0"/>
        <v>0</v>
      </c>
    </row>
    <row r="27" spans="2:14" x14ac:dyDescent="0.3">
      <c r="B27" s="97" t="s">
        <v>177</v>
      </c>
      <c r="C27" s="6">
        <v>2225.1818288596246</v>
      </c>
      <c r="D27" s="6">
        <v>5049.4250000000002</v>
      </c>
      <c r="E27" s="3" t="s">
        <v>5</v>
      </c>
      <c r="F27" s="6" t="s">
        <v>866</v>
      </c>
      <c r="G27" s="3"/>
      <c r="H27" s="3"/>
      <c r="I27" s="3"/>
      <c r="K27" s="5">
        <f t="shared" si="0"/>
        <v>0</v>
      </c>
    </row>
    <row r="28" spans="2:14" x14ac:dyDescent="0.3">
      <c r="B28" s="97" t="s">
        <v>178</v>
      </c>
      <c r="C28" s="6">
        <v>1506.3379549621413</v>
      </c>
      <c r="D28" s="6">
        <v>1861.6189999999999</v>
      </c>
      <c r="E28" s="3" t="s">
        <v>5</v>
      </c>
      <c r="F28" s="6" t="s">
        <v>866</v>
      </c>
      <c r="G28" s="3"/>
      <c r="H28" s="3"/>
      <c r="I28" s="3"/>
      <c r="K28" s="5">
        <f t="shared" si="0"/>
        <v>0</v>
      </c>
    </row>
    <row r="29" spans="2:14" x14ac:dyDescent="0.3">
      <c r="B29" s="97" t="s">
        <v>179</v>
      </c>
      <c r="C29" s="6">
        <v>2431.4838409751596</v>
      </c>
      <c r="D29" s="6">
        <v>4447.5145000000002</v>
      </c>
      <c r="E29" s="3" t="s">
        <v>5</v>
      </c>
      <c r="F29" s="6" t="s">
        <v>866</v>
      </c>
      <c r="G29" s="3"/>
      <c r="H29" s="3"/>
      <c r="I29" s="3"/>
      <c r="K29" s="5">
        <f t="shared" si="0"/>
        <v>0</v>
      </c>
    </row>
    <row r="30" spans="2:14" x14ac:dyDescent="0.3">
      <c r="B30" s="97" t="s">
        <v>180</v>
      </c>
      <c r="C30" s="6">
        <v>2953.4238335742771</v>
      </c>
      <c r="D30" s="6">
        <v>3973.4270000000001</v>
      </c>
      <c r="E30" s="3" t="s">
        <v>5</v>
      </c>
      <c r="F30" s="6" t="s">
        <v>866</v>
      </c>
      <c r="G30" s="3"/>
      <c r="H30" s="3"/>
      <c r="I30" s="3"/>
      <c r="K30" s="5">
        <f t="shared" si="0"/>
        <v>0</v>
      </c>
    </row>
    <row r="31" spans="2:14" x14ac:dyDescent="0.3">
      <c r="B31" s="97" t="s">
        <v>181</v>
      </c>
      <c r="C31" s="6">
        <v>2936.9865549916349</v>
      </c>
      <c r="D31" s="6">
        <v>6172.32</v>
      </c>
      <c r="E31" s="3" t="s">
        <v>5</v>
      </c>
      <c r="F31" s="6" t="s">
        <v>866</v>
      </c>
      <c r="G31" s="3"/>
      <c r="H31" s="3"/>
      <c r="I31" s="3"/>
      <c r="K31" s="5">
        <f t="shared" si="0"/>
        <v>0</v>
      </c>
    </row>
    <row r="32" spans="2:14" x14ac:dyDescent="0.3">
      <c r="B32" s="97" t="s">
        <v>182</v>
      </c>
      <c r="C32" s="6">
        <v>1042.6891109699868</v>
      </c>
      <c r="D32" s="6">
        <v>8361.7999999999993</v>
      </c>
      <c r="E32" s="3" t="s">
        <v>5</v>
      </c>
      <c r="F32" s="6" t="s">
        <v>866</v>
      </c>
      <c r="G32" s="3"/>
      <c r="H32" s="3"/>
      <c r="I32" s="3"/>
      <c r="K32" s="5">
        <f t="shared" si="0"/>
        <v>0</v>
      </c>
    </row>
    <row r="33" spans="2:11" x14ac:dyDescent="0.3">
      <c r="B33" s="97" t="s">
        <v>12</v>
      </c>
      <c r="C33" s="6">
        <v>5522.913244824601</v>
      </c>
      <c r="D33" s="6">
        <v>0</v>
      </c>
      <c r="E33" s="3" t="s">
        <v>866</v>
      </c>
      <c r="F33" s="6">
        <v>6000</v>
      </c>
      <c r="G33" s="3" t="s">
        <v>5</v>
      </c>
      <c r="H33" s="3"/>
      <c r="I33" s="3"/>
      <c r="K33" s="5">
        <f t="shared" si="0"/>
        <v>5522.913244824601</v>
      </c>
    </row>
    <row r="34" spans="2:11" x14ac:dyDescent="0.3">
      <c r="B34" s="97" t="s">
        <v>13</v>
      </c>
      <c r="C34" s="6">
        <v>1494.2548612386563</v>
      </c>
      <c r="D34" s="6">
        <v>0</v>
      </c>
      <c r="E34" s="3" t="s">
        <v>866</v>
      </c>
      <c r="F34" s="6">
        <v>3000</v>
      </c>
      <c r="G34" s="3" t="s">
        <v>5</v>
      </c>
      <c r="H34" s="3"/>
      <c r="I34" s="3"/>
      <c r="K34" s="5">
        <f t="shared" si="0"/>
        <v>1494.2548612386563</v>
      </c>
    </row>
    <row r="35" spans="2:11" x14ac:dyDescent="0.3">
      <c r="B35" s="97" t="s">
        <v>183</v>
      </c>
      <c r="C35" s="6">
        <v>1169.6194694078865</v>
      </c>
      <c r="D35" s="6">
        <v>1142.9100000000001</v>
      </c>
      <c r="E35" s="3" t="s">
        <v>866</v>
      </c>
      <c r="F35" s="6">
        <v>1200</v>
      </c>
      <c r="G35" s="3"/>
      <c r="H35" s="3" t="s">
        <v>5</v>
      </c>
      <c r="I35" s="3"/>
      <c r="K35" s="5">
        <f t="shared" si="0"/>
        <v>26.709469407886445</v>
      </c>
    </row>
    <row r="36" spans="2:11" x14ac:dyDescent="0.3">
      <c r="B36" s="97" t="s">
        <v>184</v>
      </c>
      <c r="C36" s="6">
        <v>40.933364954391301</v>
      </c>
      <c r="D36" s="6">
        <v>173.315</v>
      </c>
      <c r="E36" s="3" t="s">
        <v>5</v>
      </c>
      <c r="F36" s="6" t="s">
        <v>866</v>
      </c>
      <c r="G36" s="3"/>
      <c r="H36" s="3"/>
      <c r="I36" s="3"/>
      <c r="K36" s="5">
        <f t="shared" si="0"/>
        <v>0</v>
      </c>
    </row>
    <row r="37" spans="2:11" x14ac:dyDescent="0.3">
      <c r="B37" s="97" t="s">
        <v>185</v>
      </c>
      <c r="C37" s="6">
        <v>2167.1787303533611</v>
      </c>
      <c r="D37" s="6">
        <v>5087.26</v>
      </c>
      <c r="E37" s="3" t="s">
        <v>5</v>
      </c>
      <c r="F37" s="6" t="s">
        <v>866</v>
      </c>
      <c r="G37" s="3"/>
      <c r="H37" s="3"/>
      <c r="I37" s="3"/>
      <c r="K37" s="5">
        <f t="shared" si="0"/>
        <v>0</v>
      </c>
    </row>
    <row r="38" spans="2:11" x14ac:dyDescent="0.3">
      <c r="B38" s="97" t="s">
        <v>186</v>
      </c>
      <c r="C38" s="6">
        <v>4761.2794749023751</v>
      </c>
      <c r="D38" s="6">
        <v>6100.11</v>
      </c>
      <c r="E38" s="3" t="s">
        <v>5</v>
      </c>
      <c r="F38" s="6" t="s">
        <v>866</v>
      </c>
      <c r="G38" s="3"/>
      <c r="H38" s="97"/>
      <c r="I38" s="97"/>
      <c r="K38" s="5">
        <f t="shared" si="0"/>
        <v>0</v>
      </c>
    </row>
    <row r="39" spans="2:11" x14ac:dyDescent="0.3">
      <c r="B39" s="97" t="s">
        <v>14</v>
      </c>
      <c r="C39" s="6">
        <v>9889.9494208801989</v>
      </c>
      <c r="D39" s="6">
        <v>1158.9000000000001</v>
      </c>
      <c r="E39" s="3" t="s">
        <v>866</v>
      </c>
      <c r="F39" s="6">
        <v>9900</v>
      </c>
      <c r="G39" s="3" t="s">
        <v>5</v>
      </c>
      <c r="H39" s="97"/>
      <c r="I39" s="97"/>
      <c r="K39" s="5">
        <f t="shared" si="0"/>
        <v>8731.0494208801992</v>
      </c>
    </row>
    <row r="40" spans="2:11" x14ac:dyDescent="0.3">
      <c r="B40" s="97" t="s">
        <v>187</v>
      </c>
      <c r="C40" s="6">
        <v>1807.21994511205</v>
      </c>
      <c r="D40" s="6">
        <v>1847.3</v>
      </c>
      <c r="E40" s="3" t="s">
        <v>5</v>
      </c>
      <c r="F40" s="6" t="s">
        <v>866</v>
      </c>
      <c r="G40" s="3"/>
      <c r="H40" s="97"/>
      <c r="I40" s="97"/>
      <c r="K40" s="5">
        <f t="shared" si="0"/>
        <v>0</v>
      </c>
    </row>
    <row r="41" spans="2:11" x14ac:dyDescent="0.3">
      <c r="B41" s="97" t="s">
        <v>15</v>
      </c>
      <c r="C41" s="6">
        <v>4452.0817323558313</v>
      </c>
      <c r="D41" s="6">
        <v>0</v>
      </c>
      <c r="E41" s="3" t="s">
        <v>866</v>
      </c>
      <c r="F41" s="6">
        <v>5656.5</v>
      </c>
      <c r="G41" s="3" t="s">
        <v>5</v>
      </c>
      <c r="H41" s="97"/>
      <c r="I41" s="97"/>
      <c r="K41" s="5">
        <f t="shared" si="0"/>
        <v>4452.0817323558313</v>
      </c>
    </row>
    <row r="42" spans="2:11" x14ac:dyDescent="0.3">
      <c r="B42" s="97" t="s">
        <v>188</v>
      </c>
      <c r="C42" s="6">
        <v>9094.1707941861623</v>
      </c>
      <c r="D42" s="6">
        <v>7610.25</v>
      </c>
      <c r="E42" s="3" t="s">
        <v>866</v>
      </c>
      <c r="F42" s="6">
        <v>9300</v>
      </c>
      <c r="G42" s="3"/>
      <c r="H42" s="97"/>
      <c r="I42" s="97" t="s">
        <v>5</v>
      </c>
      <c r="K42" s="5">
        <f t="shared" si="0"/>
        <v>1483.9207941861623</v>
      </c>
    </row>
    <row r="43" spans="2:11" x14ac:dyDescent="0.3">
      <c r="B43" s="97" t="s">
        <v>16</v>
      </c>
      <c r="C43" s="6">
        <v>1027.9113529686751</v>
      </c>
      <c r="D43" s="6">
        <v>551.5</v>
      </c>
      <c r="E43" s="3" t="s">
        <v>866</v>
      </c>
      <c r="F43" s="6">
        <v>1940</v>
      </c>
      <c r="G43" s="3"/>
      <c r="H43" s="97" t="s">
        <v>5</v>
      </c>
      <c r="I43" s="97"/>
      <c r="K43" s="5">
        <f t="shared" si="0"/>
        <v>476.41135296867515</v>
      </c>
    </row>
    <row r="44" spans="2:11" x14ac:dyDescent="0.3">
      <c r="B44" s="97" t="s">
        <v>17</v>
      </c>
      <c r="C44" s="6">
        <v>6119.1430463031747</v>
      </c>
      <c r="D44" s="6">
        <v>0</v>
      </c>
      <c r="E44" s="3" t="s">
        <v>866</v>
      </c>
      <c r="F44" s="6">
        <v>7019.36</v>
      </c>
      <c r="G44" s="3"/>
      <c r="H44" s="97" t="s">
        <v>5</v>
      </c>
      <c r="I44" s="97"/>
      <c r="K44" s="5">
        <f t="shared" si="0"/>
        <v>6119.1430463031747</v>
      </c>
    </row>
    <row r="45" spans="2:11" x14ac:dyDescent="0.3">
      <c r="B45" s="97" t="s">
        <v>18</v>
      </c>
      <c r="C45" s="6">
        <v>3411.1819030922516</v>
      </c>
      <c r="D45" s="6">
        <v>0</v>
      </c>
      <c r="E45" s="3" t="s">
        <v>866</v>
      </c>
      <c r="F45" s="6">
        <v>4260</v>
      </c>
      <c r="G45" s="3"/>
      <c r="H45" s="97" t="s">
        <v>5</v>
      </c>
      <c r="I45" s="97"/>
      <c r="K45" s="5">
        <f t="shared" si="0"/>
        <v>3411.1819030922516</v>
      </c>
    </row>
    <row r="46" spans="2:11" x14ac:dyDescent="0.3">
      <c r="B46" s="97" t="s">
        <v>19</v>
      </c>
      <c r="C46" s="6">
        <v>3903.8398686882683</v>
      </c>
      <c r="D46" s="6">
        <v>2658.6</v>
      </c>
      <c r="E46" s="3" t="s">
        <v>866</v>
      </c>
      <c r="F46" s="6">
        <v>4500</v>
      </c>
      <c r="G46" s="3"/>
      <c r="H46" s="97"/>
      <c r="I46" s="97" t="s">
        <v>5</v>
      </c>
      <c r="K46" s="5">
        <f t="shared" si="0"/>
        <v>1245.2398686882684</v>
      </c>
    </row>
    <row r="47" spans="2:11" x14ac:dyDescent="0.3">
      <c r="B47" s="97" t="s">
        <v>189</v>
      </c>
      <c r="C47" s="6">
        <v>3963.9681490317057</v>
      </c>
      <c r="D47" s="6">
        <v>3227</v>
      </c>
      <c r="E47" s="3" t="s">
        <v>866</v>
      </c>
      <c r="F47" s="6">
        <v>5500</v>
      </c>
      <c r="G47" s="3"/>
      <c r="H47" s="97" t="s">
        <v>5</v>
      </c>
      <c r="I47" s="97"/>
      <c r="K47" s="5">
        <f t="shared" si="0"/>
        <v>736.96814903170571</v>
      </c>
    </row>
    <row r="48" spans="2:11" x14ac:dyDescent="0.3">
      <c r="B48" s="97" t="s">
        <v>190</v>
      </c>
      <c r="C48" s="6">
        <v>925.42744686964068</v>
      </c>
      <c r="D48" s="6">
        <v>448.53</v>
      </c>
      <c r="E48" s="3" t="s">
        <v>866</v>
      </c>
      <c r="F48" s="6">
        <v>1252</v>
      </c>
      <c r="G48" s="3" t="s">
        <v>5</v>
      </c>
      <c r="H48" s="97"/>
      <c r="I48" s="97"/>
      <c r="K48" s="5">
        <f t="shared" si="0"/>
        <v>476.8974468696407</v>
      </c>
    </row>
    <row r="49" spans="2:11" x14ac:dyDescent="0.3">
      <c r="B49" s="97" t="s">
        <v>191</v>
      </c>
      <c r="C49" s="6">
        <v>2883.2041150576547</v>
      </c>
      <c r="D49" s="6">
        <v>4090</v>
      </c>
      <c r="E49" s="3" t="s">
        <v>5</v>
      </c>
      <c r="F49" s="6" t="s">
        <v>866</v>
      </c>
      <c r="G49" s="3"/>
      <c r="H49" s="97"/>
      <c r="I49" s="97"/>
      <c r="K49" s="5">
        <f t="shared" si="0"/>
        <v>0</v>
      </c>
    </row>
    <row r="50" spans="2:11" x14ac:dyDescent="0.3">
      <c r="B50" s="97" t="s">
        <v>192</v>
      </c>
      <c r="C50" s="6">
        <v>6876.5913379579788</v>
      </c>
      <c r="D50" s="6">
        <v>3078.11</v>
      </c>
      <c r="E50" s="3" t="s">
        <v>866</v>
      </c>
      <c r="F50" s="6">
        <v>6876.6</v>
      </c>
      <c r="G50" s="3" t="s">
        <v>5</v>
      </c>
      <c r="H50" s="97"/>
      <c r="I50" s="97"/>
      <c r="K50" s="5">
        <f t="shared" si="0"/>
        <v>3798.4813379579787</v>
      </c>
    </row>
    <row r="51" spans="2:11" x14ac:dyDescent="0.3">
      <c r="B51" s="97" t="s">
        <v>193</v>
      </c>
      <c r="C51" s="6">
        <v>807.65627329189192</v>
      </c>
      <c r="D51" s="6">
        <v>2139.2600000000002</v>
      </c>
      <c r="E51" s="3" t="s">
        <v>5</v>
      </c>
      <c r="F51" s="6" t="s">
        <v>866</v>
      </c>
      <c r="G51" s="3"/>
      <c r="H51" s="97"/>
      <c r="I51" s="97"/>
      <c r="K51" s="5">
        <f t="shared" si="0"/>
        <v>0</v>
      </c>
    </row>
    <row r="52" spans="2:11" x14ac:dyDescent="0.3">
      <c r="B52" s="97" t="s">
        <v>194</v>
      </c>
      <c r="C52" s="6">
        <v>452.04457920078687</v>
      </c>
      <c r="D52" s="6">
        <v>1485</v>
      </c>
      <c r="E52" s="3" t="s">
        <v>5</v>
      </c>
      <c r="F52" s="6" t="s">
        <v>866</v>
      </c>
      <c r="G52" s="3"/>
      <c r="H52" s="97"/>
      <c r="I52" s="97"/>
      <c r="K52" s="5">
        <f t="shared" si="0"/>
        <v>0</v>
      </c>
    </row>
    <row r="53" spans="2:11" x14ac:dyDescent="0.3">
      <c r="B53" s="97" t="s">
        <v>20</v>
      </c>
      <c r="C53" s="6">
        <v>3615.4946970410624</v>
      </c>
      <c r="D53" s="6">
        <v>0</v>
      </c>
      <c r="E53" s="3" t="s">
        <v>866</v>
      </c>
      <c r="F53" s="6">
        <v>4000</v>
      </c>
      <c r="G53" s="3" t="s">
        <v>5</v>
      </c>
      <c r="H53" s="97"/>
      <c r="I53" s="97"/>
      <c r="K53" s="5">
        <f t="shared" si="0"/>
        <v>3615.4946970410624</v>
      </c>
    </row>
    <row r="54" spans="2:11" x14ac:dyDescent="0.3">
      <c r="B54" s="97" t="s">
        <v>195</v>
      </c>
      <c r="C54" s="6">
        <v>282.32006797855814</v>
      </c>
      <c r="D54" s="6">
        <v>1797.4</v>
      </c>
      <c r="E54" s="3" t="s">
        <v>5</v>
      </c>
      <c r="F54" s="6" t="s">
        <v>866</v>
      </c>
      <c r="G54" s="3"/>
      <c r="H54" s="97"/>
      <c r="I54" s="97"/>
      <c r="K54" s="5">
        <f t="shared" si="0"/>
        <v>0</v>
      </c>
    </row>
    <row r="55" spans="2:11" x14ac:dyDescent="0.3">
      <c r="B55" s="97" t="s">
        <v>21</v>
      </c>
      <c r="C55" s="6">
        <v>5882.4004210226367</v>
      </c>
      <c r="D55" s="6">
        <v>971.6</v>
      </c>
      <c r="E55" s="3" t="s">
        <v>866</v>
      </c>
      <c r="F55" s="6">
        <v>7000</v>
      </c>
      <c r="G55" s="3"/>
      <c r="H55" s="97"/>
      <c r="I55" s="97" t="s">
        <v>5</v>
      </c>
      <c r="K55" s="5">
        <f t="shared" si="0"/>
        <v>4910.8004210226363</v>
      </c>
    </row>
    <row r="56" spans="2:11" x14ac:dyDescent="0.3">
      <c r="B56" s="97" t="s">
        <v>196</v>
      </c>
      <c r="C56" s="6">
        <v>1150.6069260051252</v>
      </c>
      <c r="D56" s="6">
        <v>4212.3</v>
      </c>
      <c r="E56" s="3" t="s">
        <v>5</v>
      </c>
      <c r="F56" s="6" t="s">
        <v>866</v>
      </c>
      <c r="G56" s="3"/>
      <c r="H56" s="97"/>
      <c r="I56" s="97"/>
      <c r="K56" s="5">
        <f t="shared" si="0"/>
        <v>0</v>
      </c>
    </row>
    <row r="57" spans="2:11" x14ac:dyDescent="0.3">
      <c r="B57" s="97" t="s">
        <v>197</v>
      </c>
      <c r="C57" s="6">
        <v>1551.3173826791856</v>
      </c>
      <c r="D57" s="6">
        <v>2420.0100000000002</v>
      </c>
      <c r="E57" s="3" t="s">
        <v>5</v>
      </c>
      <c r="F57" s="6" t="s">
        <v>866</v>
      </c>
      <c r="G57" s="3"/>
      <c r="H57" s="97"/>
      <c r="I57" s="97"/>
      <c r="K57" s="5">
        <f t="shared" si="0"/>
        <v>0</v>
      </c>
    </row>
    <row r="58" spans="2:11" x14ac:dyDescent="0.3">
      <c r="B58" s="97" t="s">
        <v>198</v>
      </c>
      <c r="C58" s="6">
        <v>3167.4609858144513</v>
      </c>
      <c r="D58" s="6">
        <v>12477.51</v>
      </c>
      <c r="E58" s="3" t="s">
        <v>5</v>
      </c>
      <c r="F58" s="6" t="s">
        <v>866</v>
      </c>
      <c r="G58" s="3"/>
      <c r="H58" s="97"/>
      <c r="I58" s="97"/>
      <c r="K58" s="5">
        <f t="shared" si="0"/>
        <v>0</v>
      </c>
    </row>
    <row r="59" spans="2:11" x14ac:dyDescent="0.3">
      <c r="B59" s="97" t="s">
        <v>199</v>
      </c>
      <c r="C59" s="6">
        <v>940.15595467130515</v>
      </c>
      <c r="D59" s="6">
        <v>1283.48</v>
      </c>
      <c r="E59" s="3" t="s">
        <v>5</v>
      </c>
      <c r="F59" s="6" t="s">
        <v>866</v>
      </c>
      <c r="G59" s="3"/>
      <c r="H59" s="97"/>
      <c r="I59" s="97"/>
      <c r="K59" s="5">
        <f t="shared" si="0"/>
        <v>0</v>
      </c>
    </row>
    <row r="60" spans="2:11" x14ac:dyDescent="0.3">
      <c r="B60" s="97" t="s">
        <v>200</v>
      </c>
      <c r="C60" s="6">
        <v>4302.723784313921</v>
      </c>
      <c r="D60" s="6">
        <v>5289</v>
      </c>
      <c r="E60" s="3" t="s">
        <v>5</v>
      </c>
      <c r="F60" s="6" t="s">
        <v>866</v>
      </c>
      <c r="G60" s="3"/>
      <c r="H60" s="97"/>
      <c r="I60" s="97"/>
      <c r="K60" s="5">
        <f t="shared" si="0"/>
        <v>0</v>
      </c>
    </row>
    <row r="61" spans="2:11" x14ac:dyDescent="0.3">
      <c r="B61" s="97" t="s">
        <v>201</v>
      </c>
      <c r="C61" s="6">
        <v>1153.8805435285274</v>
      </c>
      <c r="D61" s="6">
        <v>1385.4</v>
      </c>
      <c r="E61" s="3" t="s">
        <v>5</v>
      </c>
      <c r="F61" s="6" t="s">
        <v>866</v>
      </c>
      <c r="G61" s="3"/>
      <c r="H61" s="97"/>
      <c r="I61" s="97"/>
      <c r="K61" s="5">
        <f t="shared" si="0"/>
        <v>0</v>
      </c>
    </row>
    <row r="62" spans="2:11" x14ac:dyDescent="0.3">
      <c r="B62" s="97" t="s">
        <v>202</v>
      </c>
      <c r="C62" s="6">
        <v>1896.473779121598</v>
      </c>
      <c r="D62" s="6">
        <v>1536.8</v>
      </c>
      <c r="E62" s="3" t="s">
        <v>866</v>
      </c>
      <c r="F62" s="6">
        <v>2474.1925000000001</v>
      </c>
      <c r="G62" s="3" t="s">
        <v>5</v>
      </c>
      <c r="H62" s="97"/>
      <c r="I62" s="97"/>
      <c r="K62" s="5">
        <f t="shared" si="0"/>
        <v>359.67377912159805</v>
      </c>
    </row>
    <row r="63" spans="2:11" x14ac:dyDescent="0.3">
      <c r="B63" s="97" t="s">
        <v>203</v>
      </c>
      <c r="C63" s="6">
        <v>1556.3928602694568</v>
      </c>
      <c r="D63" s="6">
        <v>1315.9</v>
      </c>
      <c r="E63" s="3" t="s">
        <v>866</v>
      </c>
      <c r="F63" s="6">
        <v>2500</v>
      </c>
      <c r="G63" s="3"/>
      <c r="H63" s="97" t="s">
        <v>5</v>
      </c>
      <c r="I63" s="97"/>
      <c r="K63" s="5">
        <f t="shared" si="0"/>
        <v>240.49286026945674</v>
      </c>
    </row>
    <row r="64" spans="2:11" x14ac:dyDescent="0.3">
      <c r="B64" s="97" t="s">
        <v>204</v>
      </c>
      <c r="C64" s="6">
        <v>529.20932974921357</v>
      </c>
      <c r="D64" s="6">
        <v>1503.7</v>
      </c>
      <c r="E64" s="3" t="s">
        <v>5</v>
      </c>
      <c r="F64" s="6" t="s">
        <v>866</v>
      </c>
      <c r="G64" s="3"/>
      <c r="H64" s="97"/>
      <c r="I64" s="97"/>
      <c r="K64" s="5">
        <f t="shared" si="0"/>
        <v>0</v>
      </c>
    </row>
    <row r="65" spans="2:11" x14ac:dyDescent="0.3">
      <c r="B65" s="97" t="s">
        <v>205</v>
      </c>
      <c r="C65" s="6">
        <v>707.11523864758374</v>
      </c>
      <c r="D65" s="6">
        <v>4997.55</v>
      </c>
      <c r="E65" s="3" t="s">
        <v>5</v>
      </c>
      <c r="F65" s="6" t="s">
        <v>866</v>
      </c>
      <c r="G65" s="3"/>
      <c r="H65" s="97"/>
      <c r="I65" s="97"/>
      <c r="K65" s="5">
        <f t="shared" si="0"/>
        <v>0</v>
      </c>
    </row>
    <row r="66" spans="2:11" x14ac:dyDescent="0.3">
      <c r="B66" s="97" t="s">
        <v>206</v>
      </c>
      <c r="C66" s="6">
        <v>3527.177242300485</v>
      </c>
      <c r="D66" s="6">
        <v>2453.7199999999998</v>
      </c>
      <c r="E66" s="3" t="s">
        <v>866</v>
      </c>
      <c r="F66" s="6">
        <v>4252</v>
      </c>
      <c r="G66" s="3" t="s">
        <v>5</v>
      </c>
      <c r="H66" s="97"/>
      <c r="I66" s="97"/>
      <c r="K66" s="5">
        <f t="shared" si="0"/>
        <v>1073.4572423004852</v>
      </c>
    </row>
    <row r="67" spans="2:11" x14ac:dyDescent="0.3">
      <c r="B67" s="97" t="s">
        <v>207</v>
      </c>
      <c r="C67" s="6">
        <v>1330.2438368893502</v>
      </c>
      <c r="D67" s="6">
        <v>1592.6</v>
      </c>
      <c r="E67" s="3" t="s">
        <v>5</v>
      </c>
      <c r="F67" s="6" t="s">
        <v>866</v>
      </c>
      <c r="G67" s="3"/>
      <c r="H67" s="97"/>
      <c r="I67" s="97"/>
      <c r="K67" s="5">
        <f t="shared" si="0"/>
        <v>0</v>
      </c>
    </row>
    <row r="68" spans="2:11" x14ac:dyDescent="0.3">
      <c r="B68" s="97" t="s">
        <v>208</v>
      </c>
      <c r="C68" s="6">
        <v>1754.7855399989485</v>
      </c>
      <c r="D68" s="6">
        <v>1700</v>
      </c>
      <c r="E68" s="3" t="s">
        <v>866</v>
      </c>
      <c r="F68" s="6">
        <v>2000</v>
      </c>
      <c r="G68" s="3"/>
      <c r="H68" s="97"/>
      <c r="I68" s="97" t="s">
        <v>5</v>
      </c>
      <c r="K68" s="5">
        <f t="shared" si="0"/>
        <v>54.785539998948479</v>
      </c>
    </row>
    <row r="69" spans="2:11" x14ac:dyDescent="0.3">
      <c r="B69" s="97" t="s">
        <v>209</v>
      </c>
      <c r="C69" s="6">
        <v>719.68327945143312</v>
      </c>
      <c r="D69" s="6">
        <v>743.38</v>
      </c>
      <c r="E69" s="3" t="s">
        <v>5</v>
      </c>
      <c r="F69" s="6" t="s">
        <v>866</v>
      </c>
      <c r="G69" s="3"/>
      <c r="H69" s="97"/>
      <c r="I69" s="97"/>
      <c r="K69" s="5">
        <f t="shared" si="0"/>
        <v>0</v>
      </c>
    </row>
    <row r="70" spans="2:11" x14ac:dyDescent="0.3">
      <c r="B70" s="97" t="s">
        <v>22</v>
      </c>
      <c r="C70" s="6">
        <v>1738.3480041807129</v>
      </c>
      <c r="D70" s="6">
        <v>521.5</v>
      </c>
      <c r="E70" s="3" t="s">
        <v>866</v>
      </c>
      <c r="F70" s="6">
        <v>2000</v>
      </c>
      <c r="G70" s="3"/>
      <c r="H70" s="97"/>
      <c r="I70" s="97" t="s">
        <v>5</v>
      </c>
      <c r="K70" s="5">
        <f t="shared" si="0"/>
        <v>1216.8480041807129</v>
      </c>
    </row>
    <row r="71" spans="2:11" x14ac:dyDescent="0.3">
      <c r="B71" s="97" t="s">
        <v>23</v>
      </c>
      <c r="C71" s="6">
        <v>2043.9477339273633</v>
      </c>
      <c r="D71" s="6">
        <v>1456.7</v>
      </c>
      <c r="E71" s="3" t="s">
        <v>866</v>
      </c>
      <c r="F71" s="6">
        <v>2430</v>
      </c>
      <c r="G71" s="3"/>
      <c r="H71" s="97" t="s">
        <v>5</v>
      </c>
      <c r="I71" s="97"/>
      <c r="K71" s="5">
        <f t="shared" si="0"/>
        <v>587.24773392736324</v>
      </c>
    </row>
    <row r="72" spans="2:11" x14ac:dyDescent="0.3">
      <c r="B72" s="97" t="s">
        <v>24</v>
      </c>
      <c r="C72" s="6">
        <v>4185.668565790982</v>
      </c>
      <c r="D72" s="6">
        <v>2927.3</v>
      </c>
      <c r="E72" s="3" t="s">
        <v>866</v>
      </c>
      <c r="F72" s="6">
        <v>5983.29</v>
      </c>
      <c r="G72" s="3"/>
      <c r="H72" s="97" t="s">
        <v>5</v>
      </c>
      <c r="I72" s="97"/>
      <c r="K72" s="5">
        <f t="shared" si="0"/>
        <v>1258.3685657909818</v>
      </c>
    </row>
    <row r="73" spans="2:11" x14ac:dyDescent="0.3">
      <c r="B73" s="97" t="s">
        <v>210</v>
      </c>
      <c r="C73" s="6">
        <v>9.28283789074254</v>
      </c>
      <c r="D73" s="6">
        <v>1060.1400000000001</v>
      </c>
      <c r="E73" s="3" t="s">
        <v>5</v>
      </c>
      <c r="F73" s="6" t="s">
        <v>866</v>
      </c>
      <c r="G73" s="3"/>
      <c r="H73" s="97"/>
      <c r="I73" s="97"/>
      <c r="K73" s="5">
        <f t="shared" si="0"/>
        <v>0</v>
      </c>
    </row>
    <row r="74" spans="2:11" x14ac:dyDescent="0.3">
      <c r="B74" s="97" t="s">
        <v>211</v>
      </c>
      <c r="C74" s="6">
        <v>5846.8447040643878</v>
      </c>
      <c r="D74" s="6">
        <v>5155.8999999999996</v>
      </c>
      <c r="E74" s="3" t="s">
        <v>866</v>
      </c>
      <c r="F74" s="6">
        <v>9000</v>
      </c>
      <c r="G74" s="3" t="s">
        <v>5</v>
      </c>
      <c r="H74" s="97"/>
      <c r="I74" s="97"/>
      <c r="K74" s="5">
        <f t="shared" si="0"/>
        <v>690.94470406438813</v>
      </c>
    </row>
    <row r="75" spans="2:11" x14ac:dyDescent="0.3">
      <c r="B75" s="97" t="s">
        <v>212</v>
      </c>
      <c r="C75" s="6">
        <v>620.4523758285842</v>
      </c>
      <c r="D75" s="6">
        <v>1314.71</v>
      </c>
      <c r="E75" s="3" t="s">
        <v>5</v>
      </c>
      <c r="F75" s="6" t="s">
        <v>866</v>
      </c>
      <c r="G75" s="3"/>
      <c r="H75" s="97"/>
      <c r="I75" s="97"/>
      <c r="K75" s="5">
        <f t="shared" si="0"/>
        <v>0</v>
      </c>
    </row>
    <row r="76" spans="2:11" x14ac:dyDescent="0.3">
      <c r="B76" s="97" t="s">
        <v>213</v>
      </c>
      <c r="C76" s="6">
        <v>7583.3543637097173</v>
      </c>
      <c r="D76" s="6">
        <v>14132.5</v>
      </c>
      <c r="E76" s="3" t="s">
        <v>5</v>
      </c>
      <c r="F76" s="6" t="s">
        <v>866</v>
      </c>
      <c r="G76" s="3"/>
      <c r="H76" s="97"/>
      <c r="I76" s="97"/>
      <c r="K76" s="5">
        <f t="shared" si="0"/>
        <v>0</v>
      </c>
    </row>
    <row r="77" spans="2:11" x14ac:dyDescent="0.3">
      <c r="B77" s="97" t="s">
        <v>214</v>
      </c>
      <c r="C77" s="6">
        <v>1573.605611805164</v>
      </c>
      <c r="D77" s="6">
        <v>4445.8999999999996</v>
      </c>
      <c r="E77" s="3" t="s">
        <v>5</v>
      </c>
      <c r="F77" s="6" t="s">
        <v>866</v>
      </c>
      <c r="G77" s="3"/>
      <c r="H77" s="97"/>
      <c r="I77" s="97"/>
      <c r="K77" s="5">
        <f t="shared" si="0"/>
        <v>0</v>
      </c>
    </row>
    <row r="78" spans="2:11" x14ac:dyDescent="0.3">
      <c r="B78" s="97" t="s">
        <v>215</v>
      </c>
      <c r="C78" s="6">
        <v>4249.3260275481953</v>
      </c>
      <c r="D78" s="6">
        <v>5865.4</v>
      </c>
      <c r="E78" s="3" t="s">
        <v>5</v>
      </c>
      <c r="F78" s="6" t="s">
        <v>866</v>
      </c>
      <c r="G78" s="3"/>
      <c r="H78" s="97"/>
      <c r="I78" s="97"/>
      <c r="K78" s="5">
        <f t="shared" si="0"/>
        <v>0</v>
      </c>
    </row>
    <row r="79" spans="2:11" x14ac:dyDescent="0.3">
      <c r="B79" s="97" t="s">
        <v>216</v>
      </c>
      <c r="C79" s="6">
        <v>146.27382429540265</v>
      </c>
      <c r="D79" s="6">
        <v>730.72</v>
      </c>
      <c r="E79" s="3" t="s">
        <v>5</v>
      </c>
      <c r="F79" s="6" t="s">
        <v>866</v>
      </c>
      <c r="G79" s="3"/>
      <c r="H79" s="97"/>
      <c r="I79" s="97"/>
      <c r="K79" s="5">
        <f t="shared" si="0"/>
        <v>0</v>
      </c>
    </row>
    <row r="80" spans="2:11" x14ac:dyDescent="0.3">
      <c r="B80" s="97" t="s">
        <v>25</v>
      </c>
      <c r="C80" s="6">
        <v>1434.0762106750296</v>
      </c>
      <c r="D80" s="6">
        <v>0</v>
      </c>
      <c r="E80" s="3" t="s">
        <v>866</v>
      </c>
      <c r="F80" s="6">
        <v>1450</v>
      </c>
      <c r="G80" s="3"/>
      <c r="H80" s="97" t="s">
        <v>5</v>
      </c>
      <c r="I80" s="97"/>
      <c r="K80" s="5">
        <f t="shared" ref="K80:K102" si="1">IF((C80&gt;D80),ABS(D80-C80),0)</f>
        <v>1434.0762106750296</v>
      </c>
    </row>
    <row r="81" spans="2:11" x14ac:dyDescent="0.3">
      <c r="B81" s="97" t="s">
        <v>217</v>
      </c>
      <c r="C81" s="6">
        <v>2974.3342697732696</v>
      </c>
      <c r="D81" s="6">
        <v>3261.42</v>
      </c>
      <c r="E81" s="3" t="s">
        <v>5</v>
      </c>
      <c r="F81" s="6" t="s">
        <v>866</v>
      </c>
      <c r="G81" s="3"/>
      <c r="H81" s="97"/>
      <c r="I81" s="97"/>
      <c r="K81" s="5">
        <f t="shared" si="1"/>
        <v>0</v>
      </c>
    </row>
    <row r="82" spans="2:11" x14ac:dyDescent="0.3">
      <c r="B82" s="97" t="s">
        <v>218</v>
      </c>
      <c r="C82" s="6">
        <v>4992.5603934142746</v>
      </c>
      <c r="D82" s="6">
        <v>3922.55</v>
      </c>
      <c r="E82" s="3" t="s">
        <v>866</v>
      </c>
      <c r="F82" s="6">
        <v>5000</v>
      </c>
      <c r="G82" s="3" t="s">
        <v>5</v>
      </c>
      <c r="H82" s="97"/>
      <c r="I82" s="97"/>
      <c r="K82" s="5">
        <f t="shared" si="1"/>
        <v>1070.0103934142744</v>
      </c>
    </row>
    <row r="83" spans="2:11" x14ac:dyDescent="0.3">
      <c r="B83" s="97" t="s">
        <v>219</v>
      </c>
      <c r="C83" s="6">
        <v>1496.3062356458165</v>
      </c>
      <c r="D83" s="6">
        <v>3822.12</v>
      </c>
      <c r="E83" s="3" t="s">
        <v>5</v>
      </c>
      <c r="F83" s="6" t="s">
        <v>866</v>
      </c>
      <c r="G83" s="3"/>
      <c r="H83" s="97"/>
      <c r="I83" s="97"/>
      <c r="K83" s="5">
        <f t="shared" si="1"/>
        <v>0</v>
      </c>
    </row>
    <row r="84" spans="2:11" x14ac:dyDescent="0.3">
      <c r="B84" s="97" t="s">
        <v>220</v>
      </c>
      <c r="C84" s="6">
        <v>802.94901861679932</v>
      </c>
      <c r="D84" s="6">
        <v>1759.85</v>
      </c>
      <c r="E84" s="3" t="s">
        <v>5</v>
      </c>
      <c r="F84" s="6" t="s">
        <v>866</v>
      </c>
      <c r="G84" s="3"/>
      <c r="H84" s="97"/>
      <c r="I84" s="97"/>
      <c r="K84" s="5">
        <f t="shared" si="1"/>
        <v>0</v>
      </c>
    </row>
    <row r="85" spans="2:11" x14ac:dyDescent="0.3">
      <c r="B85" s="97" t="s">
        <v>221</v>
      </c>
      <c r="C85" s="6">
        <v>1362.256460466466</v>
      </c>
      <c r="D85" s="6">
        <v>3484.74</v>
      </c>
      <c r="E85" s="3" t="s">
        <v>5</v>
      </c>
      <c r="F85" s="6" t="s">
        <v>866</v>
      </c>
      <c r="G85" s="3"/>
      <c r="H85" s="97"/>
      <c r="I85" s="97"/>
      <c r="K85" s="5">
        <f t="shared" si="1"/>
        <v>0</v>
      </c>
    </row>
    <row r="86" spans="2:11" x14ac:dyDescent="0.3">
      <c r="B86" s="97" t="s">
        <v>26</v>
      </c>
      <c r="C86" s="6">
        <v>11150.661732780187</v>
      </c>
      <c r="D86" s="6">
        <v>8021.54</v>
      </c>
      <c r="E86" s="3" t="s">
        <v>866</v>
      </c>
      <c r="F86" s="6">
        <v>12000</v>
      </c>
      <c r="G86" s="3"/>
      <c r="H86" s="97" t="s">
        <v>5</v>
      </c>
      <c r="I86" s="97"/>
      <c r="K86" s="5">
        <f t="shared" si="1"/>
        <v>3129.1217327801869</v>
      </c>
    </row>
    <row r="87" spans="2:11" x14ac:dyDescent="0.3">
      <c r="B87" s="97" t="s">
        <v>222</v>
      </c>
      <c r="C87" s="6">
        <v>428.91484145635366</v>
      </c>
      <c r="D87" s="6">
        <v>848.9</v>
      </c>
      <c r="E87" s="3" t="s">
        <v>5</v>
      </c>
      <c r="F87" s="6" t="s">
        <v>866</v>
      </c>
      <c r="G87" s="3"/>
      <c r="H87" s="97"/>
      <c r="I87" s="97"/>
      <c r="K87" s="5">
        <f t="shared" si="1"/>
        <v>0</v>
      </c>
    </row>
    <row r="88" spans="2:11" x14ac:dyDescent="0.3">
      <c r="B88" s="97" t="s">
        <v>223</v>
      </c>
      <c r="C88" s="6">
        <v>0</v>
      </c>
      <c r="D88" s="6">
        <v>826.91399999999999</v>
      </c>
      <c r="E88" s="3" t="s">
        <v>5</v>
      </c>
      <c r="F88" s="6" t="s">
        <v>866</v>
      </c>
      <c r="G88" s="3"/>
      <c r="H88" s="97"/>
      <c r="I88" s="97"/>
      <c r="K88" s="5">
        <f t="shared" si="1"/>
        <v>0</v>
      </c>
    </row>
    <row r="89" spans="2:11" x14ac:dyDescent="0.3">
      <c r="B89" s="97" t="s">
        <v>224</v>
      </c>
      <c r="C89" s="6">
        <v>3810.5275971673909</v>
      </c>
      <c r="D89" s="6">
        <v>4155.22</v>
      </c>
      <c r="E89" s="3" t="s">
        <v>5</v>
      </c>
      <c r="F89" s="6" t="s">
        <v>866</v>
      </c>
      <c r="G89" s="3"/>
      <c r="H89" s="97"/>
      <c r="I89" s="97"/>
      <c r="K89" s="5">
        <f t="shared" si="1"/>
        <v>0</v>
      </c>
    </row>
    <row r="90" spans="2:11" x14ac:dyDescent="0.3">
      <c r="B90" s="97" t="s">
        <v>225</v>
      </c>
      <c r="C90" s="6">
        <v>938.14268960006029</v>
      </c>
      <c r="D90" s="6">
        <v>3060.13</v>
      </c>
      <c r="E90" s="3" t="s">
        <v>5</v>
      </c>
      <c r="F90" s="6" t="s">
        <v>866</v>
      </c>
      <c r="G90" s="3"/>
      <c r="H90" s="97"/>
      <c r="I90" s="97"/>
      <c r="K90" s="5">
        <f t="shared" si="1"/>
        <v>0</v>
      </c>
    </row>
    <row r="91" spans="2:11" x14ac:dyDescent="0.3">
      <c r="B91" s="97" t="s">
        <v>226</v>
      </c>
      <c r="C91" s="6">
        <v>3325.4943796963657</v>
      </c>
      <c r="D91" s="6">
        <v>6017.4719999999998</v>
      </c>
      <c r="E91" s="3" t="s">
        <v>5</v>
      </c>
      <c r="F91" s="6" t="s">
        <v>866</v>
      </c>
      <c r="G91" s="3"/>
      <c r="H91" s="97"/>
      <c r="I91" s="97"/>
      <c r="K91" s="5">
        <f t="shared" si="1"/>
        <v>0</v>
      </c>
    </row>
    <row r="92" spans="2:11" x14ac:dyDescent="0.3">
      <c r="B92" s="97" t="s">
        <v>227</v>
      </c>
      <c r="C92" s="6">
        <v>42.628634994721942</v>
      </c>
      <c r="D92" s="6">
        <v>3997.46</v>
      </c>
      <c r="E92" s="3" t="s">
        <v>5</v>
      </c>
      <c r="F92" s="6" t="s">
        <v>866</v>
      </c>
      <c r="G92" s="3"/>
      <c r="H92" s="97"/>
      <c r="I92" s="97"/>
      <c r="K92" s="5">
        <f t="shared" si="1"/>
        <v>0</v>
      </c>
    </row>
    <row r="93" spans="2:11" x14ac:dyDescent="0.3">
      <c r="B93" s="97" t="s">
        <v>228</v>
      </c>
      <c r="C93" s="6">
        <v>653.74879613527241</v>
      </c>
      <c r="D93" s="6">
        <v>4018.53</v>
      </c>
      <c r="E93" s="3" t="s">
        <v>5</v>
      </c>
      <c r="F93" s="6" t="s">
        <v>866</v>
      </c>
      <c r="G93" s="3"/>
      <c r="H93" s="97"/>
      <c r="I93" s="97"/>
      <c r="K93" s="5">
        <f t="shared" si="1"/>
        <v>0</v>
      </c>
    </row>
    <row r="94" spans="2:11" x14ac:dyDescent="0.3">
      <c r="B94" s="97" t="s">
        <v>229</v>
      </c>
      <c r="C94" s="6">
        <v>1206.7689257965299</v>
      </c>
      <c r="D94" s="6">
        <v>3574.2</v>
      </c>
      <c r="E94" s="3" t="s">
        <v>5</v>
      </c>
      <c r="F94" s="6" t="s">
        <v>866</v>
      </c>
      <c r="G94" s="3"/>
      <c r="H94" s="97"/>
      <c r="I94" s="97"/>
      <c r="K94" s="5">
        <f t="shared" si="1"/>
        <v>0</v>
      </c>
    </row>
    <row r="95" spans="2:11" x14ac:dyDescent="0.3">
      <c r="B95" s="97" t="s">
        <v>27</v>
      </c>
      <c r="C95" s="6">
        <v>3718.7015672449788</v>
      </c>
      <c r="D95" s="6">
        <v>2705.41</v>
      </c>
      <c r="E95" s="3" t="s">
        <v>866</v>
      </c>
      <c r="F95" s="6">
        <v>4389.3819999999996</v>
      </c>
      <c r="G95" s="3"/>
      <c r="H95" s="97"/>
      <c r="I95" s="97" t="s">
        <v>5</v>
      </c>
      <c r="K95" s="5">
        <f t="shared" si="1"/>
        <v>1013.291567244979</v>
      </c>
    </row>
    <row r="96" spans="2:11" x14ac:dyDescent="0.3">
      <c r="B96" s="97" t="s">
        <v>28</v>
      </c>
      <c r="C96" s="6">
        <v>2251.2429024699104</v>
      </c>
      <c r="D96" s="6">
        <v>1632.6310000000001</v>
      </c>
      <c r="E96" s="3" t="s">
        <v>866</v>
      </c>
      <c r="F96" s="6">
        <v>4000</v>
      </c>
      <c r="G96" s="3"/>
      <c r="H96" s="97" t="s">
        <v>5</v>
      </c>
      <c r="I96" s="97"/>
      <c r="K96" s="5">
        <f t="shared" si="1"/>
        <v>618.61190246991032</v>
      </c>
    </row>
    <row r="97" spans="2:11" x14ac:dyDescent="0.3">
      <c r="B97" s="97" t="s">
        <v>29</v>
      </c>
      <c r="C97" s="6">
        <v>6004.2267800741511</v>
      </c>
      <c r="D97" s="6">
        <v>3242.2</v>
      </c>
      <c r="E97" s="3" t="s">
        <v>866</v>
      </c>
      <c r="F97" s="6">
        <v>6004.23</v>
      </c>
      <c r="G97" s="3" t="s">
        <v>5</v>
      </c>
      <c r="H97" s="97"/>
      <c r="I97" s="97"/>
      <c r="K97" s="5">
        <f t="shared" si="1"/>
        <v>2762.0267800741512</v>
      </c>
    </row>
    <row r="98" spans="2:11" x14ac:dyDescent="0.3">
      <c r="B98" s="97" t="s">
        <v>230</v>
      </c>
      <c r="C98" s="6">
        <v>4045.8821976799359</v>
      </c>
      <c r="D98" s="6">
        <v>5574.3</v>
      </c>
      <c r="E98" s="3" t="s">
        <v>5</v>
      </c>
      <c r="F98" s="6" t="s">
        <v>866</v>
      </c>
      <c r="G98" s="3"/>
      <c r="H98" s="97"/>
      <c r="I98" s="97"/>
      <c r="K98" s="5">
        <f t="shared" si="1"/>
        <v>0</v>
      </c>
    </row>
    <row r="99" spans="2:11" x14ac:dyDescent="0.3">
      <c r="B99" s="97" t="s">
        <v>231</v>
      </c>
      <c r="C99" s="6">
        <v>769.87479389792156</v>
      </c>
      <c r="D99" s="6">
        <v>1079.01</v>
      </c>
      <c r="E99" s="3" t="s">
        <v>5</v>
      </c>
      <c r="F99" s="6" t="s">
        <v>866</v>
      </c>
      <c r="G99" s="3"/>
      <c r="H99" s="97"/>
      <c r="I99" s="97"/>
      <c r="K99" s="5">
        <f t="shared" si="1"/>
        <v>0</v>
      </c>
    </row>
    <row r="100" spans="2:11" x14ac:dyDescent="0.3">
      <c r="B100" s="97" t="s">
        <v>30</v>
      </c>
      <c r="C100" s="6">
        <v>1204.3412332630464</v>
      </c>
      <c r="D100" s="6">
        <v>573.21</v>
      </c>
      <c r="E100" s="3" t="s">
        <v>866</v>
      </c>
      <c r="F100" s="6">
        <v>1300</v>
      </c>
      <c r="G100" s="3" t="s">
        <v>5</v>
      </c>
      <c r="H100" s="97"/>
      <c r="I100" s="97"/>
      <c r="K100" s="5">
        <f t="shared" si="1"/>
        <v>631.1312332630464</v>
      </c>
    </row>
    <row r="101" spans="2:11" x14ac:dyDescent="0.3">
      <c r="B101" s="97" t="s">
        <v>232</v>
      </c>
      <c r="C101" s="6">
        <v>1182.9495587832625</v>
      </c>
      <c r="D101" s="6">
        <v>1300</v>
      </c>
      <c r="E101" s="3" t="s">
        <v>5</v>
      </c>
      <c r="F101" s="6" t="s">
        <v>866</v>
      </c>
      <c r="G101" s="3"/>
      <c r="H101" s="97"/>
      <c r="I101" s="97"/>
      <c r="K101" s="5">
        <f t="shared" si="1"/>
        <v>0</v>
      </c>
    </row>
    <row r="102" spans="2:11" x14ac:dyDescent="0.3">
      <c r="B102" s="97" t="s">
        <v>233</v>
      </c>
      <c r="C102" s="6">
        <v>769.39868340597491</v>
      </c>
      <c r="D102" s="6">
        <v>1400</v>
      </c>
      <c r="E102" s="3" t="s">
        <v>5</v>
      </c>
      <c r="F102" s="6" t="s">
        <v>866</v>
      </c>
      <c r="G102" s="3"/>
      <c r="H102" s="97"/>
      <c r="I102" s="97"/>
      <c r="K102" s="5">
        <f t="shared" si="1"/>
        <v>0</v>
      </c>
    </row>
  </sheetData>
  <mergeCells count="1">
    <mergeCell ref="B3:N12"/>
  </mergeCells>
  <hyperlinks>
    <hyperlink ref="M1" location="'Assumptions Summary'!A1" display="Return to Assumptions Summary" xr:uid="{A9B299C7-D5A2-461E-9B3A-599A7660A6F7}"/>
  </hyperlinks>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FD855-C599-4FDA-B460-A16988755C05}">
  <sheetPr>
    <tabColor rgb="FF81A541"/>
  </sheetPr>
  <dimension ref="B1:AU23"/>
  <sheetViews>
    <sheetView workbookViewId="0"/>
  </sheetViews>
  <sheetFormatPr defaultColWidth="8.6640625" defaultRowHeight="14.4" x14ac:dyDescent="0.3"/>
  <cols>
    <col min="1" max="1" width="6.88671875" style="8" customWidth="1"/>
    <col min="2" max="2" width="28.5546875" style="8" customWidth="1"/>
    <col min="3" max="6" width="14.44140625" style="8" customWidth="1"/>
    <col min="7" max="7" width="16.33203125" style="8" customWidth="1"/>
    <col min="8" max="9" width="14.44140625" style="8" customWidth="1"/>
    <col min="10" max="10" width="1.6640625" style="8" customWidth="1"/>
    <col min="11" max="11" width="8.6640625" style="8"/>
    <col min="12" max="12" width="1.6640625" style="8" customWidth="1"/>
    <col min="13" max="13" width="32.33203125" style="8" customWidth="1"/>
    <col min="14" max="16384" width="8.6640625" style="8"/>
  </cols>
  <sheetData>
    <row r="1" spans="2:47" ht="17.399999999999999" x14ac:dyDescent="0.3">
      <c r="G1" s="27"/>
      <c r="I1" s="27"/>
      <c r="J1" s="27"/>
      <c r="K1" s="27"/>
      <c r="L1" s="27"/>
      <c r="M1" s="27" t="s">
        <v>747</v>
      </c>
      <c r="N1" s="27"/>
    </row>
    <row r="2" spans="2:47" ht="18" thickBot="1" x14ac:dyDescent="0.35">
      <c r="B2" s="45" t="s">
        <v>853</v>
      </c>
      <c r="C2" s="46"/>
      <c r="D2" s="46"/>
      <c r="E2" s="46"/>
      <c r="F2" s="46"/>
      <c r="G2" s="46"/>
      <c r="H2" s="46"/>
      <c r="I2" s="46"/>
    </row>
    <row r="3" spans="2:47" ht="15" customHeight="1" x14ac:dyDescent="0.3">
      <c r="B3" s="141" t="s">
        <v>976</v>
      </c>
      <c r="C3" s="141"/>
      <c r="D3" s="141"/>
      <c r="E3" s="141"/>
      <c r="F3" s="141"/>
      <c r="G3" s="141"/>
      <c r="H3" s="141"/>
      <c r="I3" s="141"/>
      <c r="J3" s="141"/>
      <c r="K3" s="141"/>
      <c r="L3" s="141"/>
      <c r="M3" s="141"/>
      <c r="N3" s="141"/>
    </row>
    <row r="4" spans="2:47" x14ac:dyDescent="0.3">
      <c r="B4" s="141"/>
      <c r="C4" s="141"/>
      <c r="D4" s="141"/>
      <c r="E4" s="141"/>
      <c r="F4" s="141"/>
      <c r="G4" s="141"/>
      <c r="H4" s="141"/>
      <c r="I4" s="141"/>
      <c r="J4" s="141"/>
      <c r="K4" s="141"/>
      <c r="L4" s="141"/>
      <c r="M4" s="141"/>
      <c r="N4" s="141"/>
    </row>
    <row r="5" spans="2:47" x14ac:dyDescent="0.3">
      <c r="B5" s="141"/>
      <c r="C5" s="141"/>
      <c r="D5" s="141"/>
      <c r="E5" s="141"/>
      <c r="F5" s="141"/>
      <c r="G5" s="141"/>
      <c r="H5" s="141"/>
      <c r="I5" s="141"/>
      <c r="J5" s="141"/>
      <c r="K5" s="141"/>
      <c r="L5" s="141"/>
      <c r="M5" s="141"/>
      <c r="N5" s="141"/>
    </row>
    <row r="6" spans="2:47" x14ac:dyDescent="0.3">
      <c r="B6" s="141"/>
      <c r="C6" s="141"/>
      <c r="D6" s="141"/>
      <c r="E6" s="141"/>
      <c r="F6" s="141"/>
      <c r="G6" s="141"/>
      <c r="H6" s="141"/>
      <c r="I6" s="141"/>
      <c r="J6" s="141"/>
      <c r="K6" s="141"/>
      <c r="L6" s="141"/>
      <c r="M6" s="141"/>
      <c r="N6" s="141"/>
    </row>
    <row r="7" spans="2:47" x14ac:dyDescent="0.3">
      <c r="B7" s="141"/>
      <c r="C7" s="141"/>
      <c r="D7" s="141"/>
      <c r="E7" s="141"/>
      <c r="F7" s="141"/>
      <c r="G7" s="141"/>
      <c r="H7" s="141"/>
      <c r="I7" s="141"/>
      <c r="J7" s="141"/>
      <c r="K7" s="141"/>
      <c r="L7" s="141"/>
      <c r="M7" s="141"/>
      <c r="N7" s="141"/>
    </row>
    <row r="8" spans="2:47" x14ac:dyDescent="0.3">
      <c r="B8" s="141"/>
      <c r="C8" s="141"/>
      <c r="D8" s="141"/>
      <c r="E8" s="141"/>
      <c r="F8" s="141"/>
      <c r="G8" s="141"/>
      <c r="H8" s="141"/>
      <c r="I8" s="141"/>
      <c r="J8" s="141"/>
      <c r="K8" s="141"/>
      <c r="L8" s="141"/>
      <c r="M8" s="141"/>
      <c r="N8" s="141"/>
    </row>
    <row r="9" spans="2:47" x14ac:dyDescent="0.3">
      <c r="B9" s="141"/>
      <c r="C9" s="141"/>
      <c r="D9" s="141"/>
      <c r="E9" s="141"/>
      <c r="F9" s="141"/>
      <c r="G9" s="141"/>
      <c r="H9" s="141"/>
      <c r="I9" s="141"/>
      <c r="J9" s="141"/>
      <c r="K9" s="141"/>
      <c r="L9" s="141"/>
      <c r="M9" s="141"/>
      <c r="N9" s="141"/>
    </row>
    <row r="10" spans="2:47" x14ac:dyDescent="0.3">
      <c r="B10" s="141"/>
      <c r="C10" s="141"/>
      <c r="D10" s="141"/>
      <c r="E10" s="141"/>
      <c r="F10" s="141"/>
      <c r="G10" s="141"/>
      <c r="H10" s="141"/>
      <c r="I10" s="141"/>
      <c r="J10" s="141"/>
      <c r="K10" s="141"/>
      <c r="L10" s="141"/>
      <c r="M10" s="141"/>
      <c r="N10" s="141"/>
    </row>
    <row r="11" spans="2:47" x14ac:dyDescent="0.3">
      <c r="B11" s="141"/>
      <c r="C11" s="141"/>
      <c r="D11" s="141"/>
      <c r="E11" s="141"/>
      <c r="F11" s="141"/>
      <c r="G11" s="141"/>
      <c r="H11" s="141"/>
      <c r="I11" s="141"/>
      <c r="J11" s="141"/>
      <c r="K11" s="141"/>
      <c r="L11" s="141"/>
      <c r="M11" s="141"/>
      <c r="N11" s="141"/>
    </row>
    <row r="12" spans="2:47" ht="34.950000000000003" customHeight="1" x14ac:dyDescent="0.3">
      <c r="B12" s="141"/>
      <c r="C12" s="141"/>
      <c r="D12" s="141"/>
      <c r="E12" s="141"/>
      <c r="F12" s="141"/>
      <c r="G12" s="141"/>
      <c r="H12" s="141"/>
      <c r="I12" s="141"/>
      <c r="J12" s="141"/>
      <c r="K12" s="141"/>
      <c r="L12" s="141"/>
      <c r="M12" s="141"/>
      <c r="N12" s="141"/>
    </row>
    <row r="14" spans="2:47" s="49" customFormat="1" ht="43.8" thickBot="1" x14ac:dyDescent="0.35">
      <c r="B14" s="70" t="s">
        <v>3</v>
      </c>
      <c r="C14" s="71" t="s">
        <v>657</v>
      </c>
      <c r="D14" s="71" t="s">
        <v>707</v>
      </c>
      <c r="E14" s="71" t="s">
        <v>706</v>
      </c>
      <c r="F14" s="71" t="s">
        <v>708</v>
      </c>
      <c r="G14" s="72" t="s">
        <v>704</v>
      </c>
      <c r="H14" s="72" t="s">
        <v>705</v>
      </c>
      <c r="I14" s="72" t="s">
        <v>4</v>
      </c>
      <c r="K14" s="72" t="s">
        <v>702</v>
      </c>
      <c r="M14" s="72" t="s">
        <v>701</v>
      </c>
      <c r="N14" s="72" t="s">
        <v>634</v>
      </c>
    </row>
    <row r="15" spans="2:47" s="49" customFormat="1" ht="15" thickBot="1" x14ac:dyDescent="0.35">
      <c r="B15" t="s">
        <v>34</v>
      </c>
      <c r="C15" s="4">
        <v>505.80744659604613</v>
      </c>
      <c r="D15" s="4">
        <v>386</v>
      </c>
      <c r="E15" s="1"/>
      <c r="F15" s="4">
        <v>2700</v>
      </c>
      <c r="G15" s="1"/>
      <c r="H15" s="1"/>
      <c r="I15" s="1" t="s">
        <v>5</v>
      </c>
      <c r="J15" s="8"/>
      <c r="K15" s="5">
        <f>IF((C15&gt;D15),ABS(D15-C15),0)</f>
        <v>119.80744659604613</v>
      </c>
      <c r="L15" s="8"/>
      <c r="M15" s="48" t="s">
        <v>635</v>
      </c>
      <c r="N15" s="73">
        <f>COUNTA(B15:B68)</f>
        <v>3</v>
      </c>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2:47" ht="15" thickBot="1" x14ac:dyDescent="0.35">
      <c r="B16" t="s">
        <v>35</v>
      </c>
      <c r="C16" s="4">
        <v>2204.1138963091644</v>
      </c>
      <c r="D16" s="4">
        <v>2154</v>
      </c>
      <c r="E16" s="1"/>
      <c r="F16" s="4">
        <v>3900</v>
      </c>
      <c r="G16" s="1"/>
      <c r="H16" s="1"/>
      <c r="I16" s="1" t="s">
        <v>5</v>
      </c>
      <c r="K16" s="5">
        <f t="shared" ref="K16:K17" si="0">IF((C16&gt;D16),ABS(D16-C16),0)</f>
        <v>50.113896309164375</v>
      </c>
      <c r="M16" s="48" t="s">
        <v>622</v>
      </c>
      <c r="N16" s="73">
        <f>COUNTIF(E15:E68,"x")</f>
        <v>1</v>
      </c>
    </row>
    <row r="17" spans="2:14" ht="15" thickBot="1" x14ac:dyDescent="0.35">
      <c r="B17" t="s">
        <v>239</v>
      </c>
      <c r="C17" s="4">
        <v>584.71765709478996</v>
      </c>
      <c r="D17" s="4">
        <v>2664.3</v>
      </c>
      <c r="E17" s="1" t="s">
        <v>5</v>
      </c>
      <c r="F17" s="4"/>
      <c r="G17" s="1"/>
      <c r="H17" s="1"/>
      <c r="I17" s="1"/>
      <c r="K17" s="5">
        <f t="shared" si="0"/>
        <v>0</v>
      </c>
      <c r="M17" s="48" t="s">
        <v>636</v>
      </c>
      <c r="N17" s="73">
        <f>COUNTIF(G15:G68,"x")</f>
        <v>0</v>
      </c>
    </row>
    <row r="18" spans="2:14" ht="15" thickBot="1" x14ac:dyDescent="0.35">
      <c r="M18" s="48" t="s">
        <v>637</v>
      </c>
      <c r="N18" s="73">
        <f>COUNTIF(H15:H68,"x")</f>
        <v>0</v>
      </c>
    </row>
    <row r="19" spans="2:14" ht="15" thickBot="1" x14ac:dyDescent="0.35">
      <c r="M19" s="48" t="s">
        <v>4</v>
      </c>
      <c r="N19" s="73">
        <f>COUNTIF(I15:I68,"x")</f>
        <v>2</v>
      </c>
    </row>
    <row r="23" spans="2:14" x14ac:dyDescent="0.3">
      <c r="M23" t="s">
        <v>700</v>
      </c>
      <c r="N23" s="6">
        <f>ABS(SUM(K15:K68))</f>
        <v>169.92134290521051</v>
      </c>
    </row>
  </sheetData>
  <mergeCells count="1">
    <mergeCell ref="B3:N12"/>
  </mergeCells>
  <hyperlinks>
    <hyperlink ref="M1" location="'Assumptions Summary'!A1" display="Return to Assumptions Summary" xr:uid="{1CBC6623-A9B1-49FB-83D5-613993AC5667}"/>
  </hyperlink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F6FD0-CEC4-4C5A-B3B7-6FDD163AFF14}">
  <sheetPr>
    <tabColor theme="1"/>
  </sheetPr>
  <dimension ref="B2:I46"/>
  <sheetViews>
    <sheetView workbookViewId="0"/>
  </sheetViews>
  <sheetFormatPr defaultColWidth="9.109375" defaultRowHeight="14.4" x14ac:dyDescent="0.3"/>
  <cols>
    <col min="1" max="1" width="9.109375" style="8"/>
    <col min="2" max="2" width="28" style="8" customWidth="1"/>
    <col min="3" max="3" width="73.88671875" style="8" customWidth="1"/>
    <col min="4" max="16384" width="9.109375" style="8"/>
  </cols>
  <sheetData>
    <row r="2" spans="2:9" ht="17.399999999999999" x14ac:dyDescent="0.3">
      <c r="B2" s="140" t="s">
        <v>741</v>
      </c>
      <c r="C2" s="140"/>
      <c r="E2" s="27" t="s">
        <v>747</v>
      </c>
      <c r="F2" s="27"/>
      <c r="G2" s="27"/>
      <c r="H2" s="27"/>
      <c r="I2" s="27"/>
    </row>
    <row r="3" spans="2:9" ht="16.2" thickBot="1" x14ac:dyDescent="0.35">
      <c r="B3" s="28" t="s">
        <v>748</v>
      </c>
      <c r="C3" s="28" t="s">
        <v>749</v>
      </c>
    </row>
    <row r="4" spans="2:9" ht="15" thickBot="1" x14ac:dyDescent="0.35">
      <c r="B4" s="29">
        <v>8760</v>
      </c>
      <c r="C4" s="30" t="s">
        <v>750</v>
      </c>
    </row>
    <row r="5" spans="2:9" ht="28.8" thickBot="1" x14ac:dyDescent="0.35">
      <c r="B5" s="31" t="s">
        <v>948</v>
      </c>
      <c r="C5" s="33" t="s">
        <v>949</v>
      </c>
    </row>
    <row r="6" spans="2:9" ht="15" thickBot="1" x14ac:dyDescent="0.35">
      <c r="B6" s="31" t="s">
        <v>952</v>
      </c>
      <c r="C6" s="105" t="s">
        <v>953</v>
      </c>
    </row>
    <row r="7" spans="2:9" ht="15" thickBot="1" x14ac:dyDescent="0.35">
      <c r="B7" s="31" t="s">
        <v>751</v>
      </c>
      <c r="C7" s="33" t="s">
        <v>752</v>
      </c>
    </row>
    <row r="8" spans="2:9" ht="15" thickBot="1" x14ac:dyDescent="0.35">
      <c r="B8" s="31" t="s">
        <v>753</v>
      </c>
      <c r="C8" s="33" t="s">
        <v>754</v>
      </c>
    </row>
    <row r="9" spans="2:9" ht="15" thickBot="1" x14ac:dyDescent="0.35">
      <c r="B9" s="31" t="s">
        <v>958</v>
      </c>
      <c r="C9" s="35" t="s">
        <v>959</v>
      </c>
    </row>
    <row r="10" spans="2:9" ht="15.75" customHeight="1" thickBot="1" x14ac:dyDescent="0.35">
      <c r="B10" s="31" t="s">
        <v>755</v>
      </c>
      <c r="C10" s="33" t="s">
        <v>756</v>
      </c>
    </row>
    <row r="11" spans="2:9" ht="15.75" customHeight="1" thickBot="1" x14ac:dyDescent="0.35">
      <c r="B11" s="31" t="s">
        <v>757</v>
      </c>
      <c r="C11" s="33" t="s">
        <v>758</v>
      </c>
    </row>
    <row r="12" spans="2:9" ht="15" thickBot="1" x14ac:dyDescent="0.35">
      <c r="B12" s="31" t="s">
        <v>759</v>
      </c>
      <c r="C12" s="33" t="s">
        <v>760</v>
      </c>
    </row>
    <row r="13" spans="2:9" ht="15" thickBot="1" x14ac:dyDescent="0.35">
      <c r="B13" s="31" t="s">
        <v>761</v>
      </c>
      <c r="C13" s="35" t="s">
        <v>762</v>
      </c>
    </row>
    <row r="14" spans="2:9" ht="15" thickBot="1" x14ac:dyDescent="0.35">
      <c r="B14" s="31" t="s">
        <v>763</v>
      </c>
      <c r="C14" s="35" t="s">
        <v>764</v>
      </c>
    </row>
    <row r="15" spans="2:9" ht="15" thickBot="1" x14ac:dyDescent="0.35">
      <c r="B15" s="31" t="s">
        <v>933</v>
      </c>
      <c r="C15" s="34" t="s">
        <v>934</v>
      </c>
    </row>
    <row r="16" spans="2:9" ht="15" thickBot="1" x14ac:dyDescent="0.35">
      <c r="B16" s="104" t="s">
        <v>935</v>
      </c>
      <c r="C16" s="34" t="s">
        <v>936</v>
      </c>
    </row>
    <row r="17" spans="2:3" ht="15" thickBot="1" x14ac:dyDescent="0.35">
      <c r="B17" s="31" t="s">
        <v>765</v>
      </c>
      <c r="C17" s="35" t="s">
        <v>766</v>
      </c>
    </row>
    <row r="18" spans="2:3" ht="15" thickBot="1" x14ac:dyDescent="0.35">
      <c r="B18" s="31" t="s">
        <v>767</v>
      </c>
      <c r="C18" s="33" t="s">
        <v>768</v>
      </c>
    </row>
    <row r="19" spans="2:3" ht="15" thickBot="1" x14ac:dyDescent="0.35">
      <c r="B19" s="31" t="s">
        <v>769</v>
      </c>
      <c r="C19" s="33" t="s">
        <v>770</v>
      </c>
    </row>
    <row r="20" spans="2:3" ht="15" thickBot="1" x14ac:dyDescent="0.35">
      <c r="B20" s="31" t="s">
        <v>665</v>
      </c>
      <c r="C20" s="33" t="s">
        <v>955</v>
      </c>
    </row>
    <row r="21" spans="2:3" ht="15" thickBot="1" x14ac:dyDescent="0.35">
      <c r="B21" s="31" t="s">
        <v>771</v>
      </c>
      <c r="C21" s="32" t="s">
        <v>772</v>
      </c>
    </row>
    <row r="22" spans="2:3" ht="15" thickBot="1" x14ac:dyDescent="0.35">
      <c r="B22" s="32" t="s">
        <v>773</v>
      </c>
      <c r="C22" s="33" t="s">
        <v>774</v>
      </c>
    </row>
    <row r="23" spans="2:3" ht="18" customHeight="1" thickBot="1" x14ac:dyDescent="0.35">
      <c r="B23" s="31" t="s">
        <v>937</v>
      </c>
      <c r="C23" s="32" t="s">
        <v>938</v>
      </c>
    </row>
    <row r="24" spans="2:3" ht="15" thickBot="1" x14ac:dyDescent="0.35">
      <c r="B24" s="31" t="s">
        <v>950</v>
      </c>
      <c r="C24" s="33" t="s">
        <v>951</v>
      </c>
    </row>
    <row r="25" spans="2:3" ht="15" thickBot="1" x14ac:dyDescent="0.35">
      <c r="B25" s="31" t="s">
        <v>775</v>
      </c>
      <c r="C25" s="32" t="s">
        <v>776</v>
      </c>
    </row>
    <row r="26" spans="2:3" ht="15" thickBot="1" x14ac:dyDescent="0.35">
      <c r="B26" s="31" t="s">
        <v>960</v>
      </c>
      <c r="C26" s="33" t="s">
        <v>961</v>
      </c>
    </row>
    <row r="27" spans="2:3" ht="28.8" thickBot="1" x14ac:dyDescent="0.35">
      <c r="B27" s="31" t="s">
        <v>777</v>
      </c>
      <c r="C27" s="32" t="s">
        <v>778</v>
      </c>
    </row>
    <row r="28" spans="2:3" ht="15" thickBot="1" x14ac:dyDescent="0.35">
      <c r="B28" s="31" t="s">
        <v>779</v>
      </c>
      <c r="C28" s="32" t="s">
        <v>939</v>
      </c>
    </row>
    <row r="29" spans="2:3" ht="15" thickBot="1" x14ac:dyDescent="0.35">
      <c r="B29" s="31" t="s">
        <v>780</v>
      </c>
      <c r="C29" s="32" t="s">
        <v>781</v>
      </c>
    </row>
    <row r="30" spans="2:3" ht="15" thickBot="1" x14ac:dyDescent="0.35">
      <c r="B30" s="31" t="s">
        <v>782</v>
      </c>
      <c r="C30" s="33" t="s">
        <v>783</v>
      </c>
    </row>
    <row r="31" spans="2:3" ht="15" thickBot="1" x14ac:dyDescent="0.35">
      <c r="B31" s="31" t="s">
        <v>784</v>
      </c>
      <c r="C31" s="33" t="s">
        <v>785</v>
      </c>
    </row>
    <row r="32" spans="2:3" ht="15" thickBot="1" x14ac:dyDescent="0.35">
      <c r="B32" s="31" t="s">
        <v>940</v>
      </c>
      <c r="C32" s="32" t="s">
        <v>941</v>
      </c>
    </row>
    <row r="33" spans="2:3" ht="15" thickBot="1" x14ac:dyDescent="0.35">
      <c r="B33" s="31" t="s">
        <v>962</v>
      </c>
      <c r="C33" s="32" t="s">
        <v>963</v>
      </c>
    </row>
    <row r="34" spans="2:3" ht="15" thickBot="1" x14ac:dyDescent="0.35">
      <c r="B34" s="31" t="s">
        <v>786</v>
      </c>
      <c r="C34" s="33" t="s">
        <v>787</v>
      </c>
    </row>
    <row r="35" spans="2:3" ht="15" thickBot="1" x14ac:dyDescent="0.35">
      <c r="B35" s="31" t="s">
        <v>942</v>
      </c>
      <c r="C35" s="32" t="s">
        <v>943</v>
      </c>
    </row>
    <row r="36" spans="2:3" ht="15" thickBot="1" x14ac:dyDescent="0.35">
      <c r="B36" s="31" t="s">
        <v>788</v>
      </c>
      <c r="C36" s="33" t="s">
        <v>789</v>
      </c>
    </row>
    <row r="37" spans="2:3" ht="15" thickBot="1" x14ac:dyDescent="0.35">
      <c r="B37" s="31" t="s">
        <v>790</v>
      </c>
      <c r="C37" s="33" t="s">
        <v>791</v>
      </c>
    </row>
    <row r="38" spans="2:3" ht="15" thickBot="1" x14ac:dyDescent="0.35">
      <c r="B38" s="31" t="s">
        <v>792</v>
      </c>
      <c r="C38" s="33" t="s">
        <v>793</v>
      </c>
    </row>
    <row r="39" spans="2:3" ht="15" thickBot="1" x14ac:dyDescent="0.35">
      <c r="B39" s="31" t="s">
        <v>794</v>
      </c>
      <c r="C39" s="33" t="s">
        <v>795</v>
      </c>
    </row>
    <row r="40" spans="2:3" ht="15" thickBot="1" x14ac:dyDescent="0.35">
      <c r="B40" s="31" t="s">
        <v>796</v>
      </c>
      <c r="C40" s="33" t="s">
        <v>797</v>
      </c>
    </row>
    <row r="41" spans="2:3" ht="28.8" thickBot="1" x14ac:dyDescent="0.35">
      <c r="B41" s="31" t="s">
        <v>946</v>
      </c>
      <c r="C41" s="35" t="s">
        <v>947</v>
      </c>
    </row>
    <row r="42" spans="2:3" ht="15" thickBot="1" x14ac:dyDescent="0.35">
      <c r="B42" s="31" t="s">
        <v>798</v>
      </c>
      <c r="C42" s="33" t="s">
        <v>799</v>
      </c>
    </row>
    <row r="43" spans="2:3" ht="15" thickBot="1" x14ac:dyDescent="0.35">
      <c r="B43" s="31" t="s">
        <v>800</v>
      </c>
      <c r="C43" s="33" t="s">
        <v>787</v>
      </c>
    </row>
    <row r="44" spans="2:3" ht="15" thickBot="1" x14ac:dyDescent="0.35">
      <c r="B44" s="31" t="s">
        <v>715</v>
      </c>
      <c r="C44" s="33" t="s">
        <v>954</v>
      </c>
    </row>
    <row r="45" spans="2:3" ht="15" thickBot="1" x14ac:dyDescent="0.35">
      <c r="B45" s="31" t="s">
        <v>944</v>
      </c>
      <c r="C45" s="33" t="s">
        <v>945</v>
      </c>
    </row>
    <row r="46" spans="2:3" ht="15" thickBot="1" x14ac:dyDescent="0.35">
      <c r="B46" s="31" t="s">
        <v>956</v>
      </c>
      <c r="C46" s="33" t="s">
        <v>957</v>
      </c>
    </row>
  </sheetData>
  <sortState xmlns:xlrd2="http://schemas.microsoft.com/office/spreadsheetml/2017/richdata2" ref="B5:C46">
    <sortCondition ref="B4:B46"/>
  </sortState>
  <mergeCells count="1">
    <mergeCell ref="B2:C2"/>
  </mergeCells>
  <hyperlinks>
    <hyperlink ref="E2" location="'Assumptions Summary'!A1" display="Return to Assumptions Summary" xr:uid="{A809020A-1C62-47B9-8D6C-86A69AAB3083}"/>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C8A23-0423-4258-A8C7-20FD02DE97C0}">
  <sheetPr>
    <tabColor rgb="FF81A541"/>
  </sheetPr>
  <dimension ref="B1:AU23"/>
  <sheetViews>
    <sheetView workbookViewId="0"/>
  </sheetViews>
  <sheetFormatPr defaultColWidth="8.6640625" defaultRowHeight="14.4" x14ac:dyDescent="0.3"/>
  <cols>
    <col min="1" max="1" width="6.88671875" style="8" customWidth="1"/>
    <col min="2" max="2" width="28.5546875" style="8" customWidth="1"/>
    <col min="3" max="6" width="14.44140625" style="8" customWidth="1"/>
    <col min="7" max="7" width="16.33203125" style="8" customWidth="1"/>
    <col min="8" max="9" width="14.44140625" style="8" customWidth="1"/>
    <col min="10" max="10" width="1.6640625" style="8" customWidth="1"/>
    <col min="11" max="11" width="8.6640625" style="8"/>
    <col min="12" max="12" width="1.6640625" style="8" customWidth="1"/>
    <col min="13" max="13" width="32.33203125" style="8" customWidth="1"/>
    <col min="14" max="16384" width="8.6640625" style="8"/>
  </cols>
  <sheetData>
    <row r="1" spans="2:47" ht="17.399999999999999" x14ac:dyDescent="0.3">
      <c r="G1" s="27"/>
      <c r="I1" s="27"/>
      <c r="J1" s="27"/>
      <c r="K1" s="27"/>
      <c r="L1" s="27"/>
      <c r="M1" s="27" t="s">
        <v>747</v>
      </c>
      <c r="N1" s="27"/>
    </row>
    <row r="2" spans="2:47" ht="18" thickBot="1" x14ac:dyDescent="0.35">
      <c r="B2" s="45" t="s">
        <v>854</v>
      </c>
      <c r="C2" s="46"/>
      <c r="D2" s="46"/>
      <c r="E2" s="46"/>
      <c r="F2" s="46"/>
      <c r="G2" s="46"/>
      <c r="H2" s="46"/>
      <c r="I2" s="46"/>
    </row>
    <row r="3" spans="2:47" ht="15" customHeight="1" x14ac:dyDescent="0.3">
      <c r="B3" s="141" t="s">
        <v>976</v>
      </c>
      <c r="C3" s="141"/>
      <c r="D3" s="141"/>
      <c r="E3" s="141"/>
      <c r="F3" s="141"/>
      <c r="G3" s="141"/>
      <c r="H3" s="141"/>
      <c r="I3" s="141"/>
      <c r="J3" s="141"/>
      <c r="K3" s="141"/>
      <c r="L3" s="141"/>
      <c r="M3" s="141"/>
      <c r="N3" s="141"/>
    </row>
    <row r="4" spans="2:47" x14ac:dyDescent="0.3">
      <c r="B4" s="141"/>
      <c r="C4" s="141"/>
      <c r="D4" s="141"/>
      <c r="E4" s="141"/>
      <c r="F4" s="141"/>
      <c r="G4" s="141"/>
      <c r="H4" s="141"/>
      <c r="I4" s="141"/>
      <c r="J4" s="141"/>
      <c r="K4" s="141"/>
      <c r="L4" s="141"/>
      <c r="M4" s="141"/>
      <c r="N4" s="141"/>
    </row>
    <row r="5" spans="2:47" x14ac:dyDescent="0.3">
      <c r="B5" s="141"/>
      <c r="C5" s="141"/>
      <c r="D5" s="141"/>
      <c r="E5" s="141"/>
      <c r="F5" s="141"/>
      <c r="G5" s="141"/>
      <c r="H5" s="141"/>
      <c r="I5" s="141"/>
      <c r="J5" s="141"/>
      <c r="K5" s="141"/>
      <c r="L5" s="141"/>
      <c r="M5" s="141"/>
      <c r="N5" s="141"/>
    </row>
    <row r="6" spans="2:47" x14ac:dyDescent="0.3">
      <c r="B6" s="141"/>
      <c r="C6" s="141"/>
      <c r="D6" s="141"/>
      <c r="E6" s="141"/>
      <c r="F6" s="141"/>
      <c r="G6" s="141"/>
      <c r="H6" s="141"/>
      <c r="I6" s="141"/>
      <c r="J6" s="141"/>
      <c r="K6" s="141"/>
      <c r="L6" s="141"/>
      <c r="M6" s="141"/>
      <c r="N6" s="141"/>
    </row>
    <row r="7" spans="2:47" x14ac:dyDescent="0.3">
      <c r="B7" s="141"/>
      <c r="C7" s="141"/>
      <c r="D7" s="141"/>
      <c r="E7" s="141"/>
      <c r="F7" s="141"/>
      <c r="G7" s="141"/>
      <c r="H7" s="141"/>
      <c r="I7" s="141"/>
      <c r="J7" s="141"/>
      <c r="K7" s="141"/>
      <c r="L7" s="141"/>
      <c r="M7" s="141"/>
      <c r="N7" s="141"/>
    </row>
    <row r="8" spans="2:47" x14ac:dyDescent="0.3">
      <c r="B8" s="141"/>
      <c r="C8" s="141"/>
      <c r="D8" s="141"/>
      <c r="E8" s="141"/>
      <c r="F8" s="141"/>
      <c r="G8" s="141"/>
      <c r="H8" s="141"/>
      <c r="I8" s="141"/>
      <c r="J8" s="141"/>
      <c r="K8" s="141"/>
      <c r="L8" s="141"/>
      <c r="M8" s="141"/>
      <c r="N8" s="141"/>
    </row>
    <row r="9" spans="2:47" x14ac:dyDescent="0.3">
      <c r="B9" s="141"/>
      <c r="C9" s="141"/>
      <c r="D9" s="141"/>
      <c r="E9" s="141"/>
      <c r="F9" s="141"/>
      <c r="G9" s="141"/>
      <c r="H9" s="141"/>
      <c r="I9" s="141"/>
      <c r="J9" s="141"/>
      <c r="K9" s="141"/>
      <c r="L9" s="141"/>
      <c r="M9" s="141"/>
      <c r="N9" s="141"/>
    </row>
    <row r="10" spans="2:47" x14ac:dyDescent="0.3">
      <c r="B10" s="141"/>
      <c r="C10" s="141"/>
      <c r="D10" s="141"/>
      <c r="E10" s="141"/>
      <c r="F10" s="141"/>
      <c r="G10" s="141"/>
      <c r="H10" s="141"/>
      <c r="I10" s="141"/>
      <c r="J10" s="141"/>
      <c r="K10" s="141"/>
      <c r="L10" s="141"/>
      <c r="M10" s="141"/>
      <c r="N10" s="141"/>
    </row>
    <row r="11" spans="2:47" x14ac:dyDescent="0.3">
      <c r="B11" s="141"/>
      <c r="C11" s="141"/>
      <c r="D11" s="141"/>
      <c r="E11" s="141"/>
      <c r="F11" s="141"/>
      <c r="G11" s="141"/>
      <c r="H11" s="141"/>
      <c r="I11" s="141"/>
      <c r="J11" s="141"/>
      <c r="K11" s="141"/>
      <c r="L11" s="141"/>
      <c r="M11" s="141"/>
      <c r="N11" s="141"/>
    </row>
    <row r="12" spans="2:47" ht="34.950000000000003" customHeight="1" x14ac:dyDescent="0.3">
      <c r="B12" s="141"/>
      <c r="C12" s="141"/>
      <c r="D12" s="141"/>
      <c r="E12" s="141"/>
      <c r="F12" s="141"/>
      <c r="G12" s="141"/>
      <c r="H12" s="141"/>
      <c r="I12" s="141"/>
      <c r="J12" s="141"/>
      <c r="K12" s="141"/>
      <c r="L12" s="141"/>
      <c r="M12" s="141"/>
      <c r="N12" s="141"/>
    </row>
    <row r="14" spans="2:47" s="49" customFormat="1" ht="43.8" thickBot="1" x14ac:dyDescent="0.35">
      <c r="B14" s="70" t="s">
        <v>3</v>
      </c>
      <c r="C14" s="71" t="s">
        <v>657</v>
      </c>
      <c r="D14" s="71" t="s">
        <v>707</v>
      </c>
      <c r="E14" s="71" t="s">
        <v>706</v>
      </c>
      <c r="F14" s="71" t="s">
        <v>708</v>
      </c>
      <c r="G14" s="72" t="s">
        <v>704</v>
      </c>
      <c r="H14" s="72" t="s">
        <v>705</v>
      </c>
      <c r="I14" s="72" t="s">
        <v>4</v>
      </c>
      <c r="K14" s="72" t="s">
        <v>702</v>
      </c>
      <c r="M14" s="72" t="s">
        <v>701</v>
      </c>
      <c r="N14" s="72" t="s">
        <v>634</v>
      </c>
    </row>
    <row r="15" spans="2:47" s="49" customFormat="1" ht="15" thickBot="1" x14ac:dyDescent="0.35">
      <c r="B15" t="s">
        <v>234</v>
      </c>
      <c r="C15" s="4">
        <v>1332.6151634912876</v>
      </c>
      <c r="D15" s="4">
        <v>1025.5</v>
      </c>
      <c r="E15" s="1"/>
      <c r="F15" s="4">
        <v>1350</v>
      </c>
      <c r="G15" s="1"/>
      <c r="H15" s="1"/>
      <c r="I15" s="1" t="s">
        <v>5</v>
      </c>
      <c r="J15" s="8"/>
      <c r="K15" s="5">
        <f>IF((C15&gt;D15),ABS(D15-C15),0)</f>
        <v>307.1151634912876</v>
      </c>
      <c r="L15" s="8"/>
      <c r="M15" s="48" t="s">
        <v>635</v>
      </c>
      <c r="N15" s="73">
        <f>COUNTA(B15:B68)</f>
        <v>8</v>
      </c>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row>
    <row r="16" spans="2:47" ht="15" thickBot="1" x14ac:dyDescent="0.35">
      <c r="B16" t="s">
        <v>235</v>
      </c>
      <c r="C16" s="4">
        <v>353.94866172522825</v>
      </c>
      <c r="D16" s="4">
        <v>282.2</v>
      </c>
      <c r="E16" s="1"/>
      <c r="F16" s="4">
        <v>550</v>
      </c>
      <c r="G16" s="1"/>
      <c r="H16" s="1"/>
      <c r="I16" s="1" t="s">
        <v>5</v>
      </c>
      <c r="K16" s="5">
        <f t="shared" ref="K16:K22" si="0">IF((C16&gt;D16),ABS(D16-C16),0)</f>
        <v>71.74866172522826</v>
      </c>
      <c r="M16" s="48" t="s">
        <v>622</v>
      </c>
      <c r="N16" s="73">
        <f>COUNTIF(E15:E68,"x")</f>
        <v>3</v>
      </c>
    </row>
    <row r="17" spans="2:14" ht="15" thickBot="1" x14ac:dyDescent="0.35">
      <c r="B17" t="s">
        <v>31</v>
      </c>
      <c r="C17" s="4">
        <v>180.8603850826328</v>
      </c>
      <c r="D17" s="4">
        <v>125</v>
      </c>
      <c r="E17" s="1"/>
      <c r="F17" s="4">
        <v>800</v>
      </c>
      <c r="G17" s="1"/>
      <c r="H17" s="1"/>
      <c r="I17" s="1" t="s">
        <v>5</v>
      </c>
      <c r="K17" s="5">
        <f t="shared" si="0"/>
        <v>55.860385082632803</v>
      </c>
      <c r="M17" s="48" t="s">
        <v>636</v>
      </c>
      <c r="N17" s="73">
        <f>COUNTIF(G15:G68,"x")</f>
        <v>0</v>
      </c>
    </row>
    <row r="18" spans="2:14" ht="15" thickBot="1" x14ac:dyDescent="0.35">
      <c r="B18" t="s">
        <v>32</v>
      </c>
      <c r="C18" s="4">
        <v>356.67683693786722</v>
      </c>
      <c r="D18" s="4">
        <v>212</v>
      </c>
      <c r="E18" s="1"/>
      <c r="F18" s="4">
        <v>1000</v>
      </c>
      <c r="G18" s="1"/>
      <c r="H18" s="1"/>
      <c r="I18" s="1" t="s">
        <v>5</v>
      </c>
      <c r="K18" s="5">
        <f t="shared" si="0"/>
        <v>144.67683693786722</v>
      </c>
      <c r="M18" s="48" t="s">
        <v>637</v>
      </c>
      <c r="N18" s="73">
        <f>COUNTIF(H15:H68,"x")</f>
        <v>0</v>
      </c>
    </row>
    <row r="19" spans="2:14" ht="15" thickBot="1" x14ac:dyDescent="0.35">
      <c r="B19" t="s">
        <v>33</v>
      </c>
      <c r="C19" s="4">
        <v>1669.620738930075</v>
      </c>
      <c r="D19" s="4">
        <v>823</v>
      </c>
      <c r="E19" s="1"/>
      <c r="F19" s="4">
        <v>2000</v>
      </c>
      <c r="G19" s="1"/>
      <c r="H19" s="1"/>
      <c r="I19" s="1" t="s">
        <v>5</v>
      </c>
      <c r="K19" s="5">
        <f t="shared" si="0"/>
        <v>846.62073893007505</v>
      </c>
      <c r="M19" s="48" t="s">
        <v>4</v>
      </c>
      <c r="N19" s="73">
        <f>COUNTIF(I15:I68,"x")</f>
        <v>5</v>
      </c>
    </row>
    <row r="20" spans="2:14" x14ac:dyDescent="0.3">
      <c r="B20" t="s">
        <v>236</v>
      </c>
      <c r="C20" s="4">
        <v>54.860983475065296</v>
      </c>
      <c r="D20" s="4">
        <v>1061</v>
      </c>
      <c r="E20" s="1" t="s">
        <v>5</v>
      </c>
      <c r="F20" s="4"/>
      <c r="G20" s="1"/>
      <c r="H20" s="1"/>
      <c r="I20" s="1"/>
      <c r="K20" s="5">
        <f t="shared" si="0"/>
        <v>0</v>
      </c>
    </row>
    <row r="21" spans="2:14" x14ac:dyDescent="0.3">
      <c r="B21" t="s">
        <v>237</v>
      </c>
      <c r="C21" s="4">
        <v>267.78742602099737</v>
      </c>
      <c r="D21" s="4">
        <v>613</v>
      </c>
      <c r="E21" s="1" t="s">
        <v>5</v>
      </c>
      <c r="F21" s="4"/>
      <c r="G21" s="1"/>
      <c r="H21" s="1"/>
      <c r="I21" s="1"/>
      <c r="K21" s="5">
        <f t="shared" si="0"/>
        <v>0</v>
      </c>
    </row>
    <row r="22" spans="2:14" x14ac:dyDescent="0.3">
      <c r="B22" t="s">
        <v>238</v>
      </c>
      <c r="C22" s="4">
        <v>15.576804336846577</v>
      </c>
      <c r="D22" s="4">
        <v>532</v>
      </c>
      <c r="E22" s="1" t="s">
        <v>5</v>
      </c>
      <c r="F22" s="4"/>
      <c r="G22" s="1"/>
      <c r="H22" s="1"/>
      <c r="I22" s="1"/>
      <c r="K22" s="5">
        <f t="shared" si="0"/>
        <v>0</v>
      </c>
    </row>
    <row r="23" spans="2:14" x14ac:dyDescent="0.3">
      <c r="M23" t="s">
        <v>700</v>
      </c>
      <c r="N23" s="6">
        <f>ABS(SUM(K15:K68))</f>
        <v>1426.021786167091</v>
      </c>
    </row>
  </sheetData>
  <mergeCells count="1">
    <mergeCell ref="B3:N12"/>
  </mergeCells>
  <hyperlinks>
    <hyperlink ref="M1" location="'Assumptions Summary'!A1" display="Return to Assumptions Summary" xr:uid="{B50CA555-165A-4C55-A490-215AB0EC6CC7}"/>
  </hyperlinks>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5F201-E498-4FD0-81EF-B1113A992BC8}">
  <sheetPr>
    <tabColor rgb="FF1CAAB8"/>
  </sheetPr>
  <dimension ref="B1:AU96"/>
  <sheetViews>
    <sheetView workbookViewId="0"/>
  </sheetViews>
  <sheetFormatPr defaultColWidth="8.6640625" defaultRowHeight="14.4" x14ac:dyDescent="0.3"/>
  <cols>
    <col min="1" max="1" width="6.88671875" style="8" customWidth="1"/>
    <col min="2" max="2" width="28.5546875" style="8" customWidth="1"/>
    <col min="3" max="10" width="14.44140625" style="8" customWidth="1"/>
    <col min="11" max="16384" width="8.6640625" style="8"/>
  </cols>
  <sheetData>
    <row r="1" spans="2:47" ht="17.399999999999999" x14ac:dyDescent="0.3">
      <c r="J1" s="27"/>
      <c r="K1" s="27" t="s">
        <v>747</v>
      </c>
      <c r="L1" s="27"/>
      <c r="M1" s="27"/>
      <c r="N1" s="27"/>
    </row>
    <row r="2" spans="2:47" ht="18" thickBot="1" x14ac:dyDescent="0.35">
      <c r="B2" s="45" t="s">
        <v>833</v>
      </c>
      <c r="C2" s="46"/>
      <c r="D2" s="46"/>
      <c r="E2" s="46"/>
      <c r="F2" s="46"/>
      <c r="G2" s="46"/>
      <c r="H2" s="46"/>
      <c r="I2" s="46"/>
      <c r="J2" s="46"/>
    </row>
    <row r="3" spans="2:47" ht="15" customHeight="1" x14ac:dyDescent="0.3">
      <c r="B3" s="141" t="s">
        <v>964</v>
      </c>
      <c r="C3" s="141"/>
      <c r="D3" s="141"/>
      <c r="E3" s="141"/>
      <c r="F3" s="141"/>
      <c r="G3" s="141"/>
      <c r="H3" s="141"/>
      <c r="I3" s="141"/>
      <c r="J3" s="141"/>
      <c r="K3" s="141"/>
      <c r="L3" s="141"/>
      <c r="M3" s="141"/>
      <c r="N3" s="141"/>
    </row>
    <row r="4" spans="2:47" x14ac:dyDescent="0.3">
      <c r="B4" s="141"/>
      <c r="C4" s="141"/>
      <c r="D4" s="141"/>
      <c r="E4" s="141"/>
      <c r="F4" s="141"/>
      <c r="G4" s="141"/>
      <c r="H4" s="141"/>
      <c r="I4" s="141"/>
      <c r="J4" s="141"/>
      <c r="K4" s="141"/>
      <c r="L4" s="141"/>
      <c r="M4" s="141"/>
      <c r="N4" s="141"/>
    </row>
    <row r="5" spans="2:47" x14ac:dyDescent="0.3">
      <c r="B5" s="141"/>
      <c r="C5" s="141"/>
      <c r="D5" s="141"/>
      <c r="E5" s="141"/>
      <c r="F5" s="141"/>
      <c r="G5" s="141"/>
      <c r="H5" s="141"/>
      <c r="I5" s="141"/>
      <c r="J5" s="141"/>
      <c r="K5" s="141"/>
      <c r="L5" s="141"/>
      <c r="M5" s="141"/>
      <c r="N5" s="141"/>
    </row>
    <row r="6" spans="2:47" x14ac:dyDescent="0.3">
      <c r="B6" s="141"/>
      <c r="C6" s="141"/>
      <c r="D6" s="141"/>
      <c r="E6" s="141"/>
      <c r="F6" s="141"/>
      <c r="G6" s="141"/>
      <c r="H6" s="141"/>
      <c r="I6" s="141"/>
      <c r="J6" s="141"/>
      <c r="K6" s="141"/>
      <c r="L6" s="141"/>
      <c r="M6" s="141"/>
      <c r="N6" s="141"/>
    </row>
    <row r="7" spans="2:47" x14ac:dyDescent="0.3">
      <c r="B7" s="141"/>
      <c r="C7" s="141"/>
      <c r="D7" s="141"/>
      <c r="E7" s="141"/>
      <c r="F7" s="141"/>
      <c r="G7" s="141"/>
      <c r="H7" s="141"/>
      <c r="I7" s="141"/>
      <c r="J7" s="141"/>
      <c r="K7" s="141"/>
      <c r="L7" s="141"/>
      <c r="M7" s="141"/>
      <c r="N7" s="141"/>
    </row>
    <row r="8" spans="2:47" x14ac:dyDescent="0.3">
      <c r="B8" s="141"/>
      <c r="C8" s="141"/>
      <c r="D8" s="141"/>
      <c r="E8" s="141"/>
      <c r="F8" s="141"/>
      <c r="G8" s="141"/>
      <c r="H8" s="141"/>
      <c r="I8" s="141"/>
      <c r="J8" s="141"/>
      <c r="K8" s="141"/>
      <c r="L8" s="141"/>
      <c r="M8" s="141"/>
      <c r="N8" s="141"/>
    </row>
    <row r="9" spans="2:47" x14ac:dyDescent="0.3">
      <c r="B9" s="141"/>
      <c r="C9" s="141"/>
      <c r="D9" s="141"/>
      <c r="E9" s="141"/>
      <c r="F9" s="141"/>
      <c r="G9" s="141"/>
      <c r="H9" s="141"/>
      <c r="I9" s="141"/>
      <c r="J9" s="141"/>
      <c r="K9" s="141"/>
      <c r="L9" s="141"/>
      <c r="M9" s="141"/>
      <c r="N9" s="141"/>
    </row>
    <row r="10" spans="2:47" x14ac:dyDescent="0.3">
      <c r="B10" s="141"/>
      <c r="C10" s="141"/>
      <c r="D10" s="141"/>
      <c r="E10" s="141"/>
      <c r="F10" s="141"/>
      <c r="G10" s="141"/>
      <c r="H10" s="141"/>
      <c r="I10" s="141"/>
      <c r="J10" s="141"/>
      <c r="K10" s="141"/>
      <c r="L10" s="141"/>
      <c r="M10" s="141"/>
      <c r="N10" s="141"/>
    </row>
    <row r="11" spans="2:47" x14ac:dyDescent="0.3">
      <c r="B11" s="141"/>
      <c r="C11" s="141"/>
      <c r="D11" s="141"/>
      <c r="E11" s="141"/>
      <c r="F11" s="141"/>
      <c r="G11" s="141"/>
      <c r="H11" s="141"/>
      <c r="I11" s="141"/>
      <c r="J11" s="141"/>
      <c r="K11" s="141"/>
      <c r="L11" s="141"/>
      <c r="M11" s="141"/>
      <c r="N11" s="141"/>
    </row>
    <row r="12" spans="2:47" x14ac:dyDescent="0.3">
      <c r="B12" s="141"/>
      <c r="C12" s="141"/>
      <c r="D12" s="141"/>
      <c r="E12" s="141"/>
      <c r="F12" s="141"/>
      <c r="G12" s="141"/>
      <c r="H12" s="141"/>
      <c r="I12" s="141"/>
      <c r="J12" s="141"/>
      <c r="K12" s="141"/>
      <c r="L12" s="141"/>
      <c r="M12" s="141"/>
      <c r="N12" s="141"/>
    </row>
    <row r="14" spans="2:47" x14ac:dyDescent="0.3">
      <c r="B14" s="74"/>
      <c r="C14" s="74"/>
      <c r="D14" s="148" t="s">
        <v>715</v>
      </c>
      <c r="E14" s="148"/>
      <c r="F14" s="148"/>
      <c r="G14" s="148"/>
      <c r="H14" s="151"/>
      <c r="I14" s="150" t="s">
        <v>716</v>
      </c>
      <c r="J14" s="150"/>
    </row>
    <row r="15" spans="2:47" ht="15" thickBot="1" x14ac:dyDescent="0.35">
      <c r="B15" s="75" t="s">
        <v>0</v>
      </c>
      <c r="C15" s="79" t="s">
        <v>665</v>
      </c>
      <c r="D15" s="76">
        <v>2021</v>
      </c>
      <c r="E15" s="77">
        <v>2022</v>
      </c>
      <c r="F15" s="77">
        <v>2023</v>
      </c>
      <c r="G15" s="77">
        <v>2024</v>
      </c>
      <c r="H15" s="78">
        <v>2025</v>
      </c>
      <c r="I15" s="76" t="s">
        <v>666</v>
      </c>
      <c r="J15" s="77" t="s">
        <v>667</v>
      </c>
    </row>
    <row r="16" spans="2:47" s="49" customFormat="1" ht="15" thickBot="1" x14ac:dyDescent="0.35">
      <c r="B16" s="100" t="s">
        <v>240</v>
      </c>
      <c r="C16" s="101">
        <v>959.69999999999993</v>
      </c>
      <c r="D16" s="101">
        <v>1195.2239999999999</v>
      </c>
      <c r="E16" s="101">
        <v>1513.886</v>
      </c>
      <c r="F16" s="101">
        <v>1628.904</v>
      </c>
      <c r="G16" s="101">
        <v>1870.962</v>
      </c>
      <c r="H16" s="101">
        <v>1972.8989999999999</v>
      </c>
      <c r="I16" s="101">
        <v>1561</v>
      </c>
      <c r="J16" s="101">
        <v>6080</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2:10" ht="15" thickBot="1" x14ac:dyDescent="0.35">
      <c r="B17" s="100" t="s">
        <v>242</v>
      </c>
      <c r="C17" s="101">
        <v>2895.3470000000025</v>
      </c>
      <c r="D17" s="101">
        <v>3188.9420000000027</v>
      </c>
      <c r="E17" s="101">
        <v>3623.0020000000027</v>
      </c>
      <c r="F17" s="101">
        <v>3866.1580000000026</v>
      </c>
      <c r="G17" s="101">
        <v>4165.4160000000029</v>
      </c>
      <c r="H17" s="101">
        <v>4563.1170000000029</v>
      </c>
      <c r="I17" s="101">
        <v>3601</v>
      </c>
      <c r="J17" s="101">
        <v>5700</v>
      </c>
    </row>
    <row r="18" spans="2:10" ht="15" thickBot="1" x14ac:dyDescent="0.35">
      <c r="B18" s="100" t="s">
        <v>245</v>
      </c>
      <c r="C18" s="101">
        <v>1887.7270000000003</v>
      </c>
      <c r="D18" s="101">
        <v>2480.4540000000002</v>
      </c>
      <c r="E18" s="101">
        <v>3189.8100000000004</v>
      </c>
      <c r="F18" s="101">
        <v>3783.5190000000002</v>
      </c>
      <c r="G18" s="101">
        <v>4037.2140000000004</v>
      </c>
      <c r="H18" s="101">
        <v>4628.3810000000003</v>
      </c>
      <c r="I18" s="101">
        <v>2951</v>
      </c>
      <c r="J18" s="101">
        <v>4926</v>
      </c>
    </row>
    <row r="19" spans="2:10" ht="15" thickBot="1" x14ac:dyDescent="0.35">
      <c r="B19" s="100" t="s">
        <v>253</v>
      </c>
      <c r="C19" s="101">
        <v>3761.3649999999998</v>
      </c>
      <c r="D19" s="101">
        <v>4043.4009999999998</v>
      </c>
      <c r="E19" s="101">
        <v>4301.9079999999994</v>
      </c>
      <c r="F19" s="101">
        <v>4548.6439999999993</v>
      </c>
      <c r="G19" s="101">
        <v>4707.7819999999992</v>
      </c>
      <c r="H19" s="101">
        <v>4854.0729999999994</v>
      </c>
      <c r="I19" s="101">
        <v>3794</v>
      </c>
      <c r="J19" s="101">
        <v>6360</v>
      </c>
    </row>
    <row r="20" spans="2:10" ht="15" thickBot="1" x14ac:dyDescent="0.35">
      <c r="B20" s="100" t="s">
        <v>254</v>
      </c>
      <c r="C20" s="101">
        <v>3028.0549999999994</v>
      </c>
      <c r="D20" s="101">
        <v>3353.3299999999995</v>
      </c>
      <c r="E20" s="101">
        <v>3816.0359999999996</v>
      </c>
      <c r="F20" s="101">
        <v>4271.982</v>
      </c>
      <c r="G20" s="101">
        <v>4708.8130000000001</v>
      </c>
      <c r="H20" s="101">
        <v>4993.4070000000002</v>
      </c>
      <c r="I20" s="101">
        <v>4073</v>
      </c>
      <c r="J20" s="101">
        <v>5321.2</v>
      </c>
    </row>
    <row r="21" spans="2:10" ht="15" thickBot="1" x14ac:dyDescent="0.35">
      <c r="B21" s="100" t="s">
        <v>262</v>
      </c>
      <c r="C21" s="101">
        <v>3079.1719999999987</v>
      </c>
      <c r="D21" s="101">
        <v>3513.5629999999987</v>
      </c>
      <c r="E21" s="101">
        <v>3937.851999999999</v>
      </c>
      <c r="F21" s="101">
        <v>4384.4419999999991</v>
      </c>
      <c r="G21" s="101">
        <v>4732.369999999999</v>
      </c>
      <c r="H21" s="101">
        <v>4979.7949999999992</v>
      </c>
      <c r="I21" s="101">
        <v>4712</v>
      </c>
      <c r="J21" s="101">
        <v>6500</v>
      </c>
    </row>
    <row r="22" spans="2:10" ht="15" thickBot="1" x14ac:dyDescent="0.35">
      <c r="B22" s="100" t="s">
        <v>272</v>
      </c>
      <c r="C22" s="101">
        <v>2214.5300000000002</v>
      </c>
      <c r="D22" s="101">
        <v>6289.125</v>
      </c>
      <c r="E22" s="101">
        <v>7289.125</v>
      </c>
      <c r="F22" s="101">
        <v>7589.125</v>
      </c>
      <c r="G22" s="101">
        <v>7890.5230000000001</v>
      </c>
      <c r="H22" s="101">
        <v>7991.9210000000003</v>
      </c>
      <c r="I22" s="101">
        <v>6611</v>
      </c>
      <c r="J22" s="101">
        <v>10012</v>
      </c>
    </row>
    <row r="23" spans="2:10" ht="15" thickBot="1" x14ac:dyDescent="0.35">
      <c r="B23" s="100" t="s">
        <v>281</v>
      </c>
      <c r="C23" s="101">
        <v>290.67999999999995</v>
      </c>
      <c r="D23" s="101">
        <v>646.85899999999992</v>
      </c>
      <c r="E23" s="101">
        <v>1630.5369999999998</v>
      </c>
      <c r="F23" s="101">
        <v>2155.0499999999997</v>
      </c>
      <c r="G23" s="101">
        <v>2214.8169999999996</v>
      </c>
      <c r="H23" s="101">
        <v>2709.3799999999997</v>
      </c>
      <c r="I23" s="101">
        <v>1452</v>
      </c>
      <c r="J23" s="101">
        <v>3280</v>
      </c>
    </row>
    <row r="24" spans="2:10" ht="15" thickBot="1" x14ac:dyDescent="0.35">
      <c r="B24" s="100" t="s">
        <v>283</v>
      </c>
      <c r="C24" s="101">
        <v>770.42499999999984</v>
      </c>
      <c r="D24" s="101">
        <v>822.75399999999979</v>
      </c>
      <c r="E24" s="101">
        <v>923.39499999999975</v>
      </c>
      <c r="F24" s="101">
        <v>988.35699999999974</v>
      </c>
      <c r="G24" s="101">
        <v>1037.9989999999998</v>
      </c>
      <c r="H24" s="101">
        <v>1096.0579999999998</v>
      </c>
      <c r="I24" s="101">
        <v>1070</v>
      </c>
      <c r="J24" s="101">
        <v>1312</v>
      </c>
    </row>
    <row r="25" spans="2:10" ht="15" thickBot="1" x14ac:dyDescent="0.35">
      <c r="B25" s="100" t="s">
        <v>289</v>
      </c>
      <c r="C25" s="101">
        <v>2618.3309999999997</v>
      </c>
      <c r="D25" s="101">
        <v>2973.8889999999997</v>
      </c>
      <c r="E25" s="101">
        <v>3811.9889999999996</v>
      </c>
      <c r="F25" s="101">
        <v>4422.5139999999992</v>
      </c>
      <c r="G25" s="101">
        <v>4769.6629999999996</v>
      </c>
      <c r="H25" s="101">
        <v>4998.7359999999999</v>
      </c>
      <c r="I25" s="101">
        <v>4029</v>
      </c>
      <c r="J25" s="101">
        <v>4999</v>
      </c>
    </row>
    <row r="26" spans="2:10" ht="15" thickBot="1" x14ac:dyDescent="0.35">
      <c r="B26" s="100" t="s">
        <v>290</v>
      </c>
      <c r="C26" s="101">
        <v>4230.7189999999991</v>
      </c>
      <c r="D26" s="101">
        <v>4803.0149999999994</v>
      </c>
      <c r="E26" s="101">
        <v>5841.8459999999995</v>
      </c>
      <c r="F26" s="101">
        <v>6869.5720000000001</v>
      </c>
      <c r="G26" s="101">
        <v>7540.99</v>
      </c>
      <c r="H26" s="101">
        <v>8045.9489999999996</v>
      </c>
      <c r="I26" s="101">
        <v>5966</v>
      </c>
      <c r="J26" s="101">
        <v>8046</v>
      </c>
    </row>
    <row r="27" spans="2:10" ht="15" thickBot="1" x14ac:dyDescent="0.35">
      <c r="B27" s="100" t="s">
        <v>292</v>
      </c>
      <c r="C27" s="101">
        <v>3539.6120000000037</v>
      </c>
      <c r="D27" s="101">
        <v>4191.6690000000035</v>
      </c>
      <c r="E27" s="101">
        <v>5706.6690000000035</v>
      </c>
      <c r="F27" s="101">
        <v>7051.2170000000033</v>
      </c>
      <c r="G27" s="101">
        <v>7564.6370000000034</v>
      </c>
      <c r="H27" s="101">
        <v>8088.1110000000035</v>
      </c>
      <c r="I27" s="101">
        <v>6024</v>
      </c>
      <c r="J27" s="101">
        <v>8089</v>
      </c>
    </row>
    <row r="28" spans="2:10" ht="15" thickBot="1" x14ac:dyDescent="0.35">
      <c r="B28" s="100" t="s">
        <v>293</v>
      </c>
      <c r="C28" s="101">
        <v>947.10599999999999</v>
      </c>
      <c r="D28" s="101">
        <v>1121.22</v>
      </c>
      <c r="E28" s="101">
        <v>1251.2429999999999</v>
      </c>
      <c r="F28" s="101">
        <v>1521.192</v>
      </c>
      <c r="G28" s="101">
        <v>1574.415</v>
      </c>
      <c r="H28" s="101">
        <v>1746.258</v>
      </c>
      <c r="I28" s="101">
        <v>1411</v>
      </c>
      <c r="J28" s="101">
        <v>1746.26</v>
      </c>
    </row>
    <row r="29" spans="2:10" ht="15" thickBot="1" x14ac:dyDescent="0.35">
      <c r="B29" s="100" t="s">
        <v>300</v>
      </c>
      <c r="C29" s="101">
        <v>3885.9130000000068</v>
      </c>
      <c r="D29" s="101">
        <v>4659.8430000000071</v>
      </c>
      <c r="E29" s="101">
        <v>5416.5240000000067</v>
      </c>
      <c r="F29" s="101">
        <v>6116.0850000000064</v>
      </c>
      <c r="G29" s="101">
        <v>6610.3410000000067</v>
      </c>
      <c r="H29" s="101">
        <v>7051.2150000000065</v>
      </c>
      <c r="I29" s="101">
        <v>6321</v>
      </c>
      <c r="J29" s="101">
        <v>7052</v>
      </c>
    </row>
    <row r="30" spans="2:10" ht="15" thickBot="1" x14ac:dyDescent="0.35">
      <c r="B30" s="100" t="s">
        <v>301</v>
      </c>
      <c r="C30" s="101">
        <v>3681.4939999999988</v>
      </c>
      <c r="D30" s="101">
        <v>4151.7909999999993</v>
      </c>
      <c r="E30" s="101">
        <v>5053.6359999999995</v>
      </c>
      <c r="F30" s="101">
        <v>5536.6989999999996</v>
      </c>
      <c r="G30" s="101">
        <v>6107.8429999999998</v>
      </c>
      <c r="H30" s="101">
        <v>6589.2039999999997</v>
      </c>
      <c r="I30" s="101">
        <v>5950</v>
      </c>
      <c r="J30" s="101">
        <v>6590</v>
      </c>
    </row>
    <row r="31" spans="2:10" ht="15" thickBot="1" x14ac:dyDescent="0.35">
      <c r="B31" s="100" t="s">
        <v>303</v>
      </c>
      <c r="C31" s="101">
        <v>2044.8199999999988</v>
      </c>
      <c r="D31" s="101">
        <v>2181.7699999999986</v>
      </c>
      <c r="E31" s="101">
        <v>2753.6449999999986</v>
      </c>
      <c r="F31" s="101">
        <v>3027.4329999999986</v>
      </c>
      <c r="G31" s="101">
        <v>3290.5939999999987</v>
      </c>
      <c r="H31" s="101">
        <v>3453.9049999999988</v>
      </c>
      <c r="I31" s="101">
        <v>3366</v>
      </c>
      <c r="J31" s="101">
        <v>3964.8</v>
      </c>
    </row>
    <row r="32" spans="2:10" ht="15" thickBot="1" x14ac:dyDescent="0.35">
      <c r="B32" s="100" t="s">
        <v>312</v>
      </c>
      <c r="C32" s="101">
        <v>1534.1200000000003</v>
      </c>
      <c r="D32" s="101">
        <v>6542.92</v>
      </c>
      <c r="E32" s="101">
        <v>6760.357</v>
      </c>
      <c r="F32" s="101">
        <v>6924.7190000000001</v>
      </c>
      <c r="G32" s="101">
        <v>7036.5169999999998</v>
      </c>
      <c r="H32" s="101">
        <v>7142.0879999999997</v>
      </c>
      <c r="I32" s="101">
        <v>2802</v>
      </c>
      <c r="J32" s="101">
        <v>8630</v>
      </c>
    </row>
    <row r="33" spans="2:10" ht="15" thickBot="1" x14ac:dyDescent="0.35">
      <c r="B33" s="100" t="s">
        <v>317</v>
      </c>
      <c r="C33" s="101">
        <v>1026.5600000000002</v>
      </c>
      <c r="D33" s="101">
        <v>1090.3240000000001</v>
      </c>
      <c r="E33" s="101">
        <v>1184.394</v>
      </c>
      <c r="F33" s="101">
        <v>1266.222</v>
      </c>
      <c r="G33" s="101">
        <v>1324.124</v>
      </c>
      <c r="H33" s="101">
        <v>1397.452</v>
      </c>
      <c r="I33" s="101">
        <v>1145</v>
      </c>
      <c r="J33" s="101">
        <v>1397.5</v>
      </c>
    </row>
    <row r="34" spans="2:10" ht="15" thickBot="1" x14ac:dyDescent="0.35">
      <c r="B34" s="100" t="s">
        <v>320</v>
      </c>
      <c r="C34" s="101">
        <v>135.10999999999999</v>
      </c>
      <c r="D34" s="101">
        <v>144.49799999999999</v>
      </c>
      <c r="E34" s="101">
        <v>212.67599999999999</v>
      </c>
      <c r="F34" s="101">
        <v>224.08199999999999</v>
      </c>
      <c r="G34" s="101">
        <v>240.392</v>
      </c>
      <c r="H34" s="101">
        <v>253.92400000000001</v>
      </c>
      <c r="I34" s="101">
        <v>220</v>
      </c>
      <c r="J34" s="101">
        <v>491.8</v>
      </c>
    </row>
    <row r="35" spans="2:10" ht="15" thickBot="1" x14ac:dyDescent="0.35">
      <c r="B35" s="100" t="s">
        <v>324</v>
      </c>
      <c r="C35" s="101">
        <v>400</v>
      </c>
      <c r="D35" s="101">
        <v>400</v>
      </c>
      <c r="E35" s="101">
        <v>400</v>
      </c>
      <c r="F35" s="101">
        <v>400</v>
      </c>
      <c r="G35" s="101">
        <v>400</v>
      </c>
      <c r="H35" s="101">
        <v>400</v>
      </c>
      <c r="I35" s="101">
        <v>0</v>
      </c>
      <c r="J35" s="101">
        <v>2323</v>
      </c>
    </row>
    <row r="36" spans="2:10" ht="15" thickBot="1" x14ac:dyDescent="0.35">
      <c r="B36" s="100" t="s">
        <v>327</v>
      </c>
      <c r="C36" s="101">
        <v>2848.915000000005</v>
      </c>
      <c r="D36" s="101">
        <v>3517.7460000000051</v>
      </c>
      <c r="E36" s="101">
        <v>4560.6580000000049</v>
      </c>
      <c r="F36" s="101">
        <v>5323.7160000000049</v>
      </c>
      <c r="G36" s="101">
        <v>5898.7740000000049</v>
      </c>
      <c r="H36" s="101">
        <v>6504.7550000000047</v>
      </c>
      <c r="I36" s="101">
        <v>5113</v>
      </c>
      <c r="J36" s="101">
        <v>8445</v>
      </c>
    </row>
    <row r="37" spans="2:10" ht="15" thickBot="1" x14ac:dyDescent="0.35">
      <c r="B37" s="100" t="s">
        <v>329</v>
      </c>
      <c r="C37" s="101">
        <v>1134.3200000000002</v>
      </c>
      <c r="D37" s="101">
        <v>2089.9450000000002</v>
      </c>
      <c r="E37" s="101">
        <v>2508.0460000000003</v>
      </c>
      <c r="F37" s="101">
        <v>2899.4540000000002</v>
      </c>
      <c r="G37" s="101">
        <v>3650.4990000000003</v>
      </c>
      <c r="H37" s="101">
        <v>4037.2250000000004</v>
      </c>
      <c r="I37" s="101">
        <v>2488</v>
      </c>
      <c r="J37" s="101">
        <v>4038</v>
      </c>
    </row>
    <row r="38" spans="2:10" ht="15" thickBot="1" x14ac:dyDescent="0.35">
      <c r="B38" s="100" t="s">
        <v>340</v>
      </c>
      <c r="C38" s="101">
        <v>1568.9699999999993</v>
      </c>
      <c r="D38" s="101">
        <v>1898.1179999999995</v>
      </c>
      <c r="E38" s="101">
        <v>2479.1829999999995</v>
      </c>
      <c r="F38" s="101">
        <v>2830.3359999999993</v>
      </c>
      <c r="G38" s="101">
        <v>3075.5619999999994</v>
      </c>
      <c r="H38" s="101">
        <v>3328.7989999999995</v>
      </c>
      <c r="I38" s="101">
        <v>2739</v>
      </c>
      <c r="J38" s="101">
        <v>3328.8</v>
      </c>
    </row>
    <row r="39" spans="2:10" ht="15" thickBot="1" x14ac:dyDescent="0.35">
      <c r="B39" s="100" t="s">
        <v>342</v>
      </c>
      <c r="C39" s="101">
        <v>1333.7420000000011</v>
      </c>
      <c r="D39" s="101">
        <v>1621.6220000000012</v>
      </c>
      <c r="E39" s="101">
        <v>2069.228000000001</v>
      </c>
      <c r="F39" s="101">
        <v>2212.3430000000008</v>
      </c>
      <c r="G39" s="101">
        <v>2518.6430000000009</v>
      </c>
      <c r="H39" s="101">
        <v>2591.0550000000007</v>
      </c>
      <c r="I39" s="101">
        <v>1976</v>
      </c>
      <c r="J39" s="101">
        <v>2591.06</v>
      </c>
    </row>
    <row r="40" spans="2:10" ht="15" thickBot="1" x14ac:dyDescent="0.35">
      <c r="B40" s="100" t="s">
        <v>343</v>
      </c>
      <c r="C40" s="101">
        <v>1013.1919999999999</v>
      </c>
      <c r="D40" s="101">
        <v>5232.3909999999996</v>
      </c>
      <c r="E40" s="101">
        <v>5784.7389999999996</v>
      </c>
      <c r="F40" s="101">
        <v>6401.4509999999991</v>
      </c>
      <c r="G40" s="101">
        <v>6785.1739999999991</v>
      </c>
      <c r="H40" s="101">
        <v>7171.7169999999987</v>
      </c>
      <c r="I40" s="101">
        <v>1609</v>
      </c>
      <c r="J40" s="101">
        <v>7269</v>
      </c>
    </row>
    <row r="41" spans="2:10" ht="15" thickBot="1" x14ac:dyDescent="0.35">
      <c r="B41" s="100" t="s">
        <v>345</v>
      </c>
      <c r="C41" s="101">
        <v>1033.2600000000002</v>
      </c>
      <c r="D41" s="101">
        <v>1113.2380000000003</v>
      </c>
      <c r="E41" s="101">
        <v>1249.2270000000003</v>
      </c>
      <c r="F41" s="101">
        <v>1377.7160000000003</v>
      </c>
      <c r="G41" s="101">
        <v>1445.3870000000004</v>
      </c>
      <c r="H41" s="101">
        <v>1502.7630000000004</v>
      </c>
      <c r="I41" s="101">
        <v>1407</v>
      </c>
      <c r="J41" s="101">
        <v>1630</v>
      </c>
    </row>
    <row r="42" spans="2:10" ht="15" thickBot="1" x14ac:dyDescent="0.35">
      <c r="B42" s="100" t="s">
        <v>347</v>
      </c>
      <c r="C42" s="101">
        <v>1453.5799999999997</v>
      </c>
      <c r="D42" s="101">
        <v>1943.4419999999996</v>
      </c>
      <c r="E42" s="101">
        <v>2580.4049999999997</v>
      </c>
      <c r="F42" s="101">
        <v>2850.223</v>
      </c>
      <c r="G42" s="101">
        <v>3150.7799999999997</v>
      </c>
      <c r="H42" s="101">
        <v>3363.1559999999999</v>
      </c>
      <c r="I42" s="101">
        <v>2422</v>
      </c>
      <c r="J42" s="101">
        <v>4240</v>
      </c>
    </row>
    <row r="43" spans="2:10" ht="15" thickBot="1" x14ac:dyDescent="0.35">
      <c r="B43" s="100" t="s">
        <v>348</v>
      </c>
      <c r="C43" s="101">
        <v>347.43000000000006</v>
      </c>
      <c r="D43" s="101">
        <v>361.22300000000007</v>
      </c>
      <c r="E43" s="101">
        <v>383.61300000000006</v>
      </c>
      <c r="F43" s="101">
        <v>428.46800000000007</v>
      </c>
      <c r="G43" s="101">
        <v>458.63900000000007</v>
      </c>
      <c r="H43" s="101">
        <v>482.05000000000007</v>
      </c>
      <c r="I43" s="101">
        <v>471</v>
      </c>
      <c r="J43" s="101">
        <v>483</v>
      </c>
    </row>
    <row r="44" spans="2:10" ht="15" thickBot="1" x14ac:dyDescent="0.35">
      <c r="B44" s="100" t="s">
        <v>350</v>
      </c>
      <c r="C44" s="101">
        <v>2023.4879999999991</v>
      </c>
      <c r="D44" s="101">
        <v>2576.2949999999992</v>
      </c>
      <c r="E44" s="101">
        <v>2997.4249999999993</v>
      </c>
      <c r="F44" s="101">
        <v>3492.5609999999992</v>
      </c>
      <c r="G44" s="101">
        <v>3613.2119999999991</v>
      </c>
      <c r="H44" s="101">
        <v>4008.8129999999992</v>
      </c>
      <c r="I44" s="101">
        <v>3746</v>
      </c>
      <c r="J44" s="101">
        <v>5341.3</v>
      </c>
    </row>
    <row r="45" spans="2:10" ht="15" thickBot="1" x14ac:dyDescent="0.35">
      <c r="B45" s="100" t="s">
        <v>352</v>
      </c>
      <c r="C45" s="101">
        <v>3745.1809999999996</v>
      </c>
      <c r="D45" s="101">
        <v>4105.7819999999992</v>
      </c>
      <c r="E45" s="101">
        <v>4846.9929999999995</v>
      </c>
      <c r="F45" s="101">
        <v>5346.8709999999992</v>
      </c>
      <c r="G45" s="101">
        <v>5693.320999999999</v>
      </c>
      <c r="H45" s="101">
        <v>5946.7559999999994</v>
      </c>
      <c r="I45" s="101">
        <v>5755</v>
      </c>
      <c r="J45" s="101">
        <v>6120</v>
      </c>
    </row>
    <row r="46" spans="2:10" ht="15" thickBot="1" x14ac:dyDescent="0.35">
      <c r="B46" s="100" t="s">
        <v>353</v>
      </c>
      <c r="C46" s="101">
        <v>1452.8500000000004</v>
      </c>
      <c r="D46" s="101">
        <v>1765.1750000000004</v>
      </c>
      <c r="E46" s="101">
        <v>2206.3910000000005</v>
      </c>
      <c r="F46" s="101">
        <v>2393.3400000000006</v>
      </c>
      <c r="G46" s="101">
        <v>2522.2620000000006</v>
      </c>
      <c r="H46" s="101">
        <v>2598.0580000000004</v>
      </c>
      <c r="I46" s="101">
        <v>1047</v>
      </c>
      <c r="J46" s="101">
        <v>2625.3</v>
      </c>
    </row>
    <row r="47" spans="2:10" ht="15" thickBot="1" x14ac:dyDescent="0.35">
      <c r="B47" s="100" t="s">
        <v>360</v>
      </c>
      <c r="C47" s="101">
        <v>973.04099999999971</v>
      </c>
      <c r="D47" s="101">
        <v>1063.2669999999998</v>
      </c>
      <c r="E47" s="101">
        <v>1137.5689999999997</v>
      </c>
      <c r="F47" s="101">
        <v>1236.7509999999997</v>
      </c>
      <c r="G47" s="101">
        <v>1365.8939999999998</v>
      </c>
      <c r="H47" s="101">
        <v>1637.3759999999997</v>
      </c>
      <c r="I47" s="101">
        <v>1462</v>
      </c>
      <c r="J47" s="101">
        <v>1800</v>
      </c>
    </row>
    <row r="48" spans="2:10" ht="15" thickBot="1" x14ac:dyDescent="0.35">
      <c r="B48" s="100" t="s">
        <v>368</v>
      </c>
      <c r="C48" s="101">
        <v>676.04000000000008</v>
      </c>
      <c r="D48" s="101">
        <v>708.04700000000003</v>
      </c>
      <c r="E48" s="101">
        <v>841.93399999999997</v>
      </c>
      <c r="F48" s="101">
        <v>973.67899999999997</v>
      </c>
      <c r="G48" s="101">
        <v>1025.3050000000001</v>
      </c>
      <c r="H48" s="101">
        <v>1097.7370000000001</v>
      </c>
      <c r="I48" s="101">
        <v>1021</v>
      </c>
      <c r="J48" s="101">
        <v>1620</v>
      </c>
    </row>
    <row r="49" spans="2:10" ht="15" thickBot="1" x14ac:dyDescent="0.35">
      <c r="B49" s="100" t="s">
        <v>371</v>
      </c>
      <c r="C49" s="101">
        <v>714.56000000000006</v>
      </c>
      <c r="D49" s="101">
        <v>814.56000000000006</v>
      </c>
      <c r="E49" s="101">
        <v>814.56000000000006</v>
      </c>
      <c r="F49" s="101">
        <v>1114.56</v>
      </c>
      <c r="G49" s="101">
        <v>1114.56</v>
      </c>
      <c r="H49" s="101">
        <v>1314.56</v>
      </c>
      <c r="I49" s="101">
        <v>612</v>
      </c>
      <c r="J49" s="101">
        <v>2979</v>
      </c>
    </row>
    <row r="50" spans="2:10" ht="15" thickBot="1" x14ac:dyDescent="0.35">
      <c r="B50" s="100" t="s">
        <v>374</v>
      </c>
      <c r="C50" s="101">
        <v>824.24000000000012</v>
      </c>
      <c r="D50" s="101">
        <v>954.17900000000009</v>
      </c>
      <c r="E50" s="101">
        <v>1230.489</v>
      </c>
      <c r="F50" s="101">
        <v>1345.7280000000001</v>
      </c>
      <c r="G50" s="101">
        <v>1745.77</v>
      </c>
      <c r="H50" s="101">
        <v>1934.8040000000001</v>
      </c>
      <c r="I50" s="101">
        <v>1323</v>
      </c>
      <c r="J50" s="101">
        <v>3800</v>
      </c>
    </row>
    <row r="51" spans="2:10" ht="15" thickBot="1" x14ac:dyDescent="0.35">
      <c r="B51" s="100" t="s">
        <v>406</v>
      </c>
      <c r="C51" s="101">
        <v>1288.9000000000001</v>
      </c>
      <c r="D51" s="101">
        <v>6442.0990000000002</v>
      </c>
      <c r="E51" s="101">
        <v>6640.9030000000002</v>
      </c>
      <c r="F51" s="101">
        <v>6782.7570000000005</v>
      </c>
      <c r="G51" s="101">
        <v>6869.6100000000006</v>
      </c>
      <c r="H51" s="101">
        <v>6970.09</v>
      </c>
      <c r="I51" s="101">
        <v>2966</v>
      </c>
      <c r="J51" s="101">
        <v>6971</v>
      </c>
    </row>
    <row r="52" spans="2:10" ht="15" thickBot="1" x14ac:dyDescent="0.35">
      <c r="B52" s="100" t="s">
        <v>409</v>
      </c>
      <c r="C52" s="101">
        <v>1109.9000000000001</v>
      </c>
      <c r="D52" s="101">
        <v>1224.164</v>
      </c>
      <c r="E52" s="101">
        <v>1613.7529999999999</v>
      </c>
      <c r="F52" s="101">
        <v>1736.5069999999998</v>
      </c>
      <c r="G52" s="101">
        <v>1821.6189999999999</v>
      </c>
      <c r="H52" s="101">
        <v>1920.2919999999999</v>
      </c>
      <c r="I52" s="101">
        <v>1133</v>
      </c>
      <c r="J52" s="101">
        <v>2467.5</v>
      </c>
    </row>
    <row r="53" spans="2:10" ht="15" thickBot="1" x14ac:dyDescent="0.35">
      <c r="B53" s="100" t="s">
        <v>419</v>
      </c>
      <c r="C53" s="101">
        <v>2008.7400000000007</v>
      </c>
      <c r="D53" s="101">
        <v>2246.2640000000006</v>
      </c>
      <c r="E53" s="101">
        <v>2574.0190000000007</v>
      </c>
      <c r="F53" s="101">
        <v>2840.0940000000005</v>
      </c>
      <c r="G53" s="101">
        <v>7689.3389999999999</v>
      </c>
      <c r="H53" s="101">
        <v>7888.2510000000002</v>
      </c>
      <c r="I53" s="101">
        <v>7024</v>
      </c>
      <c r="J53" s="101">
        <v>11692</v>
      </c>
    </row>
    <row r="54" spans="2:10" ht="15" thickBot="1" x14ac:dyDescent="0.35">
      <c r="B54" s="100" t="s">
        <v>428</v>
      </c>
      <c r="C54" s="101">
        <v>869.40999999999985</v>
      </c>
      <c r="D54" s="101">
        <v>942.87699999999984</v>
      </c>
      <c r="E54" s="101">
        <v>1027.6699999999998</v>
      </c>
      <c r="F54" s="101">
        <v>1091.2789999999998</v>
      </c>
      <c r="G54" s="101">
        <v>1152.9479999999999</v>
      </c>
      <c r="H54" s="101">
        <v>1231.0759999999998</v>
      </c>
      <c r="I54" s="101">
        <v>962</v>
      </c>
      <c r="J54" s="101">
        <v>1330</v>
      </c>
    </row>
    <row r="55" spans="2:10" ht="15" thickBot="1" x14ac:dyDescent="0.35">
      <c r="B55" s="100" t="s">
        <v>434</v>
      </c>
      <c r="C55" s="101">
        <v>654.41000000000008</v>
      </c>
      <c r="D55" s="101">
        <v>814.52800000000002</v>
      </c>
      <c r="E55" s="101">
        <v>1002.328</v>
      </c>
      <c r="F55" s="101">
        <v>1269.133</v>
      </c>
      <c r="G55" s="101">
        <v>1444.3340000000001</v>
      </c>
      <c r="H55" s="101">
        <v>1594.9450000000002</v>
      </c>
      <c r="I55" s="101">
        <v>1281</v>
      </c>
      <c r="J55" s="101">
        <v>1594.95</v>
      </c>
    </row>
    <row r="56" spans="2:10" ht="15" thickBot="1" x14ac:dyDescent="0.35">
      <c r="B56" s="100" t="s">
        <v>442</v>
      </c>
      <c r="C56" s="101">
        <v>984.92000000000019</v>
      </c>
      <c r="D56" s="101">
        <v>1320.2440000000001</v>
      </c>
      <c r="E56" s="101">
        <v>1642.8250000000003</v>
      </c>
      <c r="F56" s="101">
        <v>2003.6430000000003</v>
      </c>
      <c r="G56" s="101">
        <v>2261.6470000000004</v>
      </c>
      <c r="H56" s="101">
        <v>2364.2740000000003</v>
      </c>
      <c r="I56" s="101">
        <v>1891</v>
      </c>
      <c r="J56" s="101">
        <v>6740</v>
      </c>
    </row>
    <row r="57" spans="2:10" ht="15" thickBot="1" x14ac:dyDescent="0.35">
      <c r="B57" s="100" t="s">
        <v>450</v>
      </c>
      <c r="C57" s="101">
        <v>776.58799999999985</v>
      </c>
      <c r="D57" s="101">
        <v>898.00299999999982</v>
      </c>
      <c r="E57" s="101">
        <v>1083.4439999999997</v>
      </c>
      <c r="F57" s="101">
        <v>1344.6839999999997</v>
      </c>
      <c r="G57" s="101">
        <v>1486.9369999999997</v>
      </c>
      <c r="H57" s="101">
        <v>1605.0709999999997</v>
      </c>
      <c r="I57" s="101">
        <v>1524</v>
      </c>
      <c r="J57" s="101">
        <v>1605.08</v>
      </c>
    </row>
    <row r="58" spans="2:10" ht="15" thickBot="1" x14ac:dyDescent="0.35">
      <c r="B58" s="100" t="s">
        <v>470</v>
      </c>
      <c r="C58" s="101">
        <v>869.84299999999985</v>
      </c>
      <c r="D58" s="101">
        <v>941.83899999999983</v>
      </c>
      <c r="E58" s="101">
        <v>1044.9209999999998</v>
      </c>
      <c r="F58" s="101">
        <v>1162.6949999999997</v>
      </c>
      <c r="G58" s="101">
        <v>1278.4139999999998</v>
      </c>
      <c r="H58" s="101">
        <v>1359.5109999999997</v>
      </c>
      <c r="I58" s="101">
        <v>1129</v>
      </c>
      <c r="J58" s="101">
        <v>1380</v>
      </c>
    </row>
    <row r="59" spans="2:10" ht="15" thickBot="1" x14ac:dyDescent="0.35">
      <c r="B59" s="100" t="s">
        <v>473</v>
      </c>
      <c r="C59" s="101">
        <v>543.2600000000001</v>
      </c>
      <c r="D59" s="101">
        <v>588.9380000000001</v>
      </c>
      <c r="E59" s="101">
        <v>680.54900000000009</v>
      </c>
      <c r="F59" s="101">
        <v>749.84700000000009</v>
      </c>
      <c r="G59" s="101">
        <v>800.87000000000012</v>
      </c>
      <c r="H59" s="101">
        <v>854.62900000000013</v>
      </c>
      <c r="I59" s="101">
        <v>736</v>
      </c>
      <c r="J59" s="101">
        <v>1500</v>
      </c>
    </row>
    <row r="60" spans="2:10" ht="15" thickBot="1" x14ac:dyDescent="0.35">
      <c r="B60" s="100" t="s">
        <v>476</v>
      </c>
      <c r="C60" s="101">
        <v>842.07500000000005</v>
      </c>
      <c r="D60" s="101">
        <v>1016.95</v>
      </c>
      <c r="E60" s="101">
        <v>1407.3920000000001</v>
      </c>
      <c r="F60" s="101">
        <v>1607.7240000000002</v>
      </c>
      <c r="G60" s="101">
        <v>1670.5140000000001</v>
      </c>
      <c r="H60" s="101">
        <v>1829.6030000000001</v>
      </c>
      <c r="I60" s="101">
        <v>1725</v>
      </c>
      <c r="J60" s="101">
        <v>1830</v>
      </c>
    </row>
    <row r="61" spans="2:10" ht="15" thickBot="1" x14ac:dyDescent="0.35">
      <c r="B61" s="100" t="s">
        <v>477</v>
      </c>
      <c r="C61" s="101">
        <v>2270.1550000000038</v>
      </c>
      <c r="D61" s="101">
        <v>2704.4580000000037</v>
      </c>
      <c r="E61" s="101">
        <v>3211.850000000004</v>
      </c>
      <c r="F61" s="101">
        <v>3702.7210000000041</v>
      </c>
      <c r="G61" s="101">
        <v>4016.698000000004</v>
      </c>
      <c r="H61" s="101">
        <v>4336.6700000000037</v>
      </c>
      <c r="I61" s="101">
        <v>3988</v>
      </c>
      <c r="J61" s="101">
        <v>4539</v>
      </c>
    </row>
    <row r="62" spans="2:10" ht="15" thickBot="1" x14ac:dyDescent="0.35">
      <c r="B62" s="100" t="s">
        <v>478</v>
      </c>
      <c r="C62" s="101">
        <v>4656.7170000000096</v>
      </c>
      <c r="D62" s="101">
        <v>5352.7430000000095</v>
      </c>
      <c r="E62" s="101">
        <v>8956.2690000000093</v>
      </c>
      <c r="F62" s="101">
        <v>9674.6670000000086</v>
      </c>
      <c r="G62" s="101">
        <v>10107.494000000008</v>
      </c>
      <c r="H62" s="101">
        <v>10569.553000000007</v>
      </c>
      <c r="I62" s="101">
        <v>8472</v>
      </c>
      <c r="J62" s="101">
        <v>10570</v>
      </c>
    </row>
    <row r="63" spans="2:10" ht="15" thickBot="1" x14ac:dyDescent="0.35">
      <c r="B63" s="100" t="s">
        <v>487</v>
      </c>
      <c r="C63" s="101">
        <v>724.09999999999991</v>
      </c>
      <c r="D63" s="101">
        <v>803.38499999999988</v>
      </c>
      <c r="E63" s="101">
        <v>956.72299999999984</v>
      </c>
      <c r="F63" s="101">
        <v>1045.8039999999999</v>
      </c>
      <c r="G63" s="101">
        <v>1154.2499999999998</v>
      </c>
      <c r="H63" s="101">
        <v>1228.5889999999997</v>
      </c>
      <c r="I63" s="101">
        <v>1089</v>
      </c>
      <c r="J63" s="101">
        <v>2180</v>
      </c>
    </row>
    <row r="64" spans="2:10" ht="15" thickBot="1" x14ac:dyDescent="0.35">
      <c r="B64" s="100" t="s">
        <v>491</v>
      </c>
      <c r="C64" s="101">
        <v>963.70500000000015</v>
      </c>
      <c r="D64" s="101">
        <v>1110.7430000000002</v>
      </c>
      <c r="E64" s="101">
        <v>1321.4870000000001</v>
      </c>
      <c r="F64" s="101">
        <v>1521.2130000000002</v>
      </c>
      <c r="G64" s="101">
        <v>1743.9390000000003</v>
      </c>
      <c r="H64" s="101">
        <v>1963.0320000000004</v>
      </c>
      <c r="I64" s="101">
        <v>1553</v>
      </c>
      <c r="J64" s="101">
        <v>2090</v>
      </c>
    </row>
    <row r="65" spans="2:10" ht="15" thickBot="1" x14ac:dyDescent="0.35">
      <c r="B65" s="100" t="s">
        <v>492</v>
      </c>
      <c r="C65" s="101">
        <v>228.26999999999998</v>
      </c>
      <c r="D65" s="101">
        <v>453.30799999999999</v>
      </c>
      <c r="E65" s="101">
        <v>777.78</v>
      </c>
      <c r="F65" s="101">
        <v>877.78</v>
      </c>
      <c r="G65" s="101">
        <v>1077.78</v>
      </c>
      <c r="H65" s="101">
        <v>1077.78</v>
      </c>
      <c r="I65" s="101">
        <v>371</v>
      </c>
      <c r="J65" s="101">
        <v>3835</v>
      </c>
    </row>
    <row r="66" spans="2:10" ht="15" thickBot="1" x14ac:dyDescent="0.35">
      <c r="B66" s="100" t="s">
        <v>494</v>
      </c>
      <c r="C66" s="101">
        <v>6030.66</v>
      </c>
      <c r="D66" s="101">
        <v>6846.4290000000001</v>
      </c>
      <c r="E66" s="101">
        <v>8060.027</v>
      </c>
      <c r="F66" s="101">
        <v>8827.5489999999991</v>
      </c>
      <c r="G66" s="101">
        <v>9370.8649999999998</v>
      </c>
      <c r="H66" s="101">
        <v>10282.251</v>
      </c>
      <c r="I66" s="101">
        <v>8350</v>
      </c>
      <c r="J66" s="101">
        <v>10283</v>
      </c>
    </row>
    <row r="67" spans="2:10" ht="15" thickBot="1" x14ac:dyDescent="0.35">
      <c r="B67" s="100" t="s">
        <v>495</v>
      </c>
      <c r="C67" s="101">
        <v>1424.6449999999993</v>
      </c>
      <c r="D67" s="101">
        <v>1507.2699999999993</v>
      </c>
      <c r="E67" s="101">
        <v>1763.0819999999994</v>
      </c>
      <c r="F67" s="101">
        <v>1914.5189999999993</v>
      </c>
      <c r="G67" s="101">
        <v>2034.0769999999993</v>
      </c>
      <c r="H67" s="101">
        <v>2121.7619999999993</v>
      </c>
      <c r="I67" s="101">
        <v>2057</v>
      </c>
      <c r="J67" s="101">
        <v>2159</v>
      </c>
    </row>
    <row r="68" spans="2:10" ht="15" thickBot="1" x14ac:dyDescent="0.35">
      <c r="B68" s="100" t="s">
        <v>501</v>
      </c>
      <c r="C68" s="101">
        <v>3777.5299999999993</v>
      </c>
      <c r="D68" s="101">
        <v>4030.4109999999991</v>
      </c>
      <c r="E68" s="101">
        <v>4467.0209999999988</v>
      </c>
      <c r="F68" s="101">
        <v>4944.1619999999984</v>
      </c>
      <c r="G68" s="101">
        <v>5151.1769999999988</v>
      </c>
      <c r="H68" s="101">
        <v>5439.3199999999988</v>
      </c>
      <c r="I68" s="101">
        <v>4761</v>
      </c>
      <c r="J68" s="101">
        <v>5440</v>
      </c>
    </row>
    <row r="69" spans="2:10" ht="15" thickBot="1" x14ac:dyDescent="0.35">
      <c r="B69" s="100" t="s">
        <v>502</v>
      </c>
      <c r="C69" s="101">
        <v>5016.6749999999993</v>
      </c>
      <c r="D69" s="101">
        <v>5439.6489999999994</v>
      </c>
      <c r="E69" s="101">
        <v>6191.6889999999994</v>
      </c>
      <c r="F69" s="101">
        <v>6982.4779999999992</v>
      </c>
      <c r="G69" s="101">
        <v>7465.2559999999994</v>
      </c>
      <c r="H69" s="101">
        <v>7652.8349999999991</v>
      </c>
      <c r="I69" s="101">
        <v>3514</v>
      </c>
      <c r="J69" s="101">
        <v>7653</v>
      </c>
    </row>
    <row r="70" spans="2:10" ht="15" thickBot="1" x14ac:dyDescent="0.35">
      <c r="B70" s="100" t="s">
        <v>503</v>
      </c>
      <c r="C70" s="101">
        <v>5507.5090000000109</v>
      </c>
      <c r="D70" s="101">
        <v>6018.0070000000105</v>
      </c>
      <c r="E70" s="101">
        <v>6778.9730000000109</v>
      </c>
      <c r="F70" s="101">
        <v>7438.5520000000106</v>
      </c>
      <c r="G70" s="101">
        <v>7995.4030000000103</v>
      </c>
      <c r="H70" s="101">
        <v>8544.1150000000107</v>
      </c>
      <c r="I70" s="101">
        <v>7382</v>
      </c>
      <c r="J70" s="101">
        <v>8545</v>
      </c>
    </row>
    <row r="71" spans="2:10" ht="15" thickBot="1" x14ac:dyDescent="0.35">
      <c r="B71" s="100" t="s">
        <v>516</v>
      </c>
      <c r="C71" s="101">
        <v>337.62999999999988</v>
      </c>
      <c r="D71" s="101">
        <v>505.5859999999999</v>
      </c>
      <c r="E71" s="101">
        <v>599.21599999999989</v>
      </c>
      <c r="F71" s="101">
        <v>783.50399999999991</v>
      </c>
      <c r="G71" s="101">
        <v>926.70399999999995</v>
      </c>
      <c r="H71" s="101">
        <v>978.18799999999999</v>
      </c>
      <c r="I71" s="101">
        <v>719</v>
      </c>
      <c r="J71" s="101">
        <v>2160</v>
      </c>
    </row>
    <row r="72" spans="2:10" ht="15" thickBot="1" x14ac:dyDescent="0.35">
      <c r="B72" s="100" t="s">
        <v>519</v>
      </c>
      <c r="C72" s="101">
        <v>3810.536999999998</v>
      </c>
      <c r="D72" s="101">
        <v>4135.3989999999976</v>
      </c>
      <c r="E72" s="101">
        <v>4924.9279999999981</v>
      </c>
      <c r="F72" s="101">
        <v>5323.342999999998</v>
      </c>
      <c r="G72" s="101">
        <v>5741.8579999999984</v>
      </c>
      <c r="H72" s="101">
        <v>6063.0499999999984</v>
      </c>
      <c r="I72" s="101">
        <v>5876</v>
      </c>
      <c r="J72" s="101">
        <v>6064</v>
      </c>
    </row>
    <row r="73" spans="2:10" ht="15" thickBot="1" x14ac:dyDescent="0.35">
      <c r="B73" s="100" t="s">
        <v>520</v>
      </c>
      <c r="C73" s="101">
        <v>3411.5850000000009</v>
      </c>
      <c r="D73" s="101">
        <v>3834.458000000001</v>
      </c>
      <c r="E73" s="101">
        <v>4380.6590000000015</v>
      </c>
      <c r="F73" s="101">
        <v>4788.9210000000012</v>
      </c>
      <c r="G73" s="101">
        <v>5143.2380000000012</v>
      </c>
      <c r="H73" s="101">
        <v>5453.2310000000016</v>
      </c>
      <c r="I73" s="101">
        <v>5280</v>
      </c>
      <c r="J73" s="101">
        <v>5454</v>
      </c>
    </row>
    <row r="74" spans="2:10" ht="15" thickBot="1" x14ac:dyDescent="0.35">
      <c r="B74" s="100" t="s">
        <v>522</v>
      </c>
      <c r="C74" s="101">
        <v>1094.6300000000001</v>
      </c>
      <c r="D74" s="101">
        <v>1206.7620000000002</v>
      </c>
      <c r="E74" s="101">
        <v>1360.8280000000002</v>
      </c>
      <c r="F74" s="101">
        <v>1497.8410000000001</v>
      </c>
      <c r="G74" s="101">
        <v>1600.9830000000002</v>
      </c>
      <c r="H74" s="101">
        <v>1712.8190000000002</v>
      </c>
      <c r="I74" s="101">
        <v>1362</v>
      </c>
      <c r="J74" s="101">
        <v>1713</v>
      </c>
    </row>
    <row r="75" spans="2:10" ht="15" thickBot="1" x14ac:dyDescent="0.35">
      <c r="B75" s="100" t="s">
        <v>524</v>
      </c>
      <c r="C75" s="101">
        <v>804.87400000000014</v>
      </c>
      <c r="D75" s="101">
        <v>877.4820000000002</v>
      </c>
      <c r="E75" s="101">
        <v>956.67700000000013</v>
      </c>
      <c r="F75" s="101">
        <v>1065.4030000000002</v>
      </c>
      <c r="G75" s="101">
        <v>1130.1010000000003</v>
      </c>
      <c r="H75" s="101">
        <v>1178.4360000000004</v>
      </c>
      <c r="I75" s="101">
        <v>908</v>
      </c>
      <c r="J75" s="101">
        <v>2160</v>
      </c>
    </row>
    <row r="76" spans="2:10" ht="15" thickBot="1" x14ac:dyDescent="0.35">
      <c r="B76" s="100" t="s">
        <v>525</v>
      </c>
      <c r="C76" s="101">
        <v>1073.18</v>
      </c>
      <c r="D76" s="101">
        <v>1479.566</v>
      </c>
      <c r="E76" s="101">
        <v>1745.616</v>
      </c>
      <c r="F76" s="101">
        <v>1946.144</v>
      </c>
      <c r="G76" s="101">
        <v>2063.9859999999999</v>
      </c>
      <c r="H76" s="101">
        <v>2309.3150000000001</v>
      </c>
      <c r="I76" s="101">
        <v>1505</v>
      </c>
      <c r="J76" s="101">
        <v>4310</v>
      </c>
    </row>
    <row r="77" spans="2:10" ht="15" thickBot="1" x14ac:dyDescent="0.35">
      <c r="B77" s="100" t="s">
        <v>531</v>
      </c>
      <c r="C77" s="101">
        <v>2832.1279999999992</v>
      </c>
      <c r="D77" s="101">
        <v>3436.6039999999994</v>
      </c>
      <c r="E77" s="101">
        <v>4215.5449999999992</v>
      </c>
      <c r="F77" s="101">
        <v>4676.0419999999995</v>
      </c>
      <c r="G77" s="101">
        <v>5056.07</v>
      </c>
      <c r="H77" s="101">
        <v>5391.7190000000001</v>
      </c>
      <c r="I77" s="101">
        <v>4522</v>
      </c>
      <c r="J77" s="101">
        <v>7130</v>
      </c>
    </row>
    <row r="78" spans="2:10" ht="15" thickBot="1" x14ac:dyDescent="0.35">
      <c r="B78" s="100" t="s">
        <v>540</v>
      </c>
      <c r="C78" s="101">
        <v>1457.9499999999989</v>
      </c>
      <c r="D78" s="101">
        <v>1680.5669999999989</v>
      </c>
      <c r="E78" s="101">
        <v>2048.3729999999987</v>
      </c>
      <c r="F78" s="101">
        <v>2309.7569999999987</v>
      </c>
      <c r="G78" s="101">
        <v>2582.7209999999986</v>
      </c>
      <c r="H78" s="101">
        <v>2719.5639999999985</v>
      </c>
      <c r="I78" s="101">
        <v>1993</v>
      </c>
      <c r="J78" s="101">
        <v>3469</v>
      </c>
    </row>
    <row r="79" spans="2:10" ht="15" thickBot="1" x14ac:dyDescent="0.35">
      <c r="B79" s="100" t="s">
        <v>543</v>
      </c>
      <c r="C79" s="101">
        <v>905.82500000000005</v>
      </c>
      <c r="D79" s="101">
        <v>1362.0239999999999</v>
      </c>
      <c r="E79" s="101">
        <v>2925.6639999999998</v>
      </c>
      <c r="F79" s="101">
        <v>3534.7929999999997</v>
      </c>
      <c r="G79" s="101">
        <v>4449.4479999999994</v>
      </c>
      <c r="H79" s="101">
        <v>5120.0069999999996</v>
      </c>
      <c r="I79" s="101">
        <v>4113</v>
      </c>
      <c r="J79" s="101">
        <v>5580</v>
      </c>
    </row>
    <row r="80" spans="2:10" ht="15" thickBot="1" x14ac:dyDescent="0.35">
      <c r="B80" s="100" t="s">
        <v>545</v>
      </c>
      <c r="C80" s="101">
        <v>425.21399999999994</v>
      </c>
      <c r="D80" s="101">
        <v>532.93599999999992</v>
      </c>
      <c r="E80" s="101">
        <v>682.77099999999996</v>
      </c>
      <c r="F80" s="101">
        <v>777.98399999999992</v>
      </c>
      <c r="G80" s="101">
        <v>834.45899999999995</v>
      </c>
      <c r="H80" s="101">
        <v>883.87699999999995</v>
      </c>
      <c r="I80" s="101">
        <v>656</v>
      </c>
      <c r="J80" s="101">
        <v>1240</v>
      </c>
    </row>
    <row r="81" spans="2:10" ht="15" thickBot="1" x14ac:dyDescent="0.35">
      <c r="B81" s="100" t="s">
        <v>552</v>
      </c>
      <c r="C81" s="101">
        <v>1232.3079999999995</v>
      </c>
      <c r="D81" s="101">
        <v>1423.0069999999996</v>
      </c>
      <c r="E81" s="101">
        <v>1520.5979999999995</v>
      </c>
      <c r="F81" s="101">
        <v>1601.0449999999996</v>
      </c>
      <c r="G81" s="101">
        <v>1678.8969999999997</v>
      </c>
      <c r="H81" s="101">
        <v>1732.8159999999998</v>
      </c>
      <c r="I81" s="101">
        <v>1722</v>
      </c>
      <c r="J81" s="101">
        <v>1732.82</v>
      </c>
    </row>
    <row r="82" spans="2:10" ht="15" thickBot="1" x14ac:dyDescent="0.35">
      <c r="B82" s="100" t="s">
        <v>574</v>
      </c>
      <c r="C82" s="101">
        <v>2684.2430000000018</v>
      </c>
      <c r="D82" s="101">
        <v>2965.4820000000018</v>
      </c>
      <c r="E82" s="101">
        <v>3498.7190000000019</v>
      </c>
      <c r="F82" s="101">
        <v>3852.820000000002</v>
      </c>
      <c r="G82" s="101">
        <v>4178.3020000000015</v>
      </c>
      <c r="H82" s="101">
        <v>4428.3870000000015</v>
      </c>
      <c r="I82" s="101">
        <v>4206</v>
      </c>
      <c r="J82" s="101">
        <v>4428.3900000000003</v>
      </c>
    </row>
    <row r="83" spans="2:10" ht="15" thickBot="1" x14ac:dyDescent="0.35">
      <c r="B83" s="100" t="s">
        <v>584</v>
      </c>
      <c r="C83" s="101">
        <v>1335.0649999999994</v>
      </c>
      <c r="D83" s="101">
        <v>1476.9419999999993</v>
      </c>
      <c r="E83" s="101">
        <v>1785.7079999999994</v>
      </c>
      <c r="F83" s="101">
        <v>2232.1719999999996</v>
      </c>
      <c r="G83" s="101">
        <v>2393.9889999999996</v>
      </c>
      <c r="H83" s="101">
        <v>2641.6749999999997</v>
      </c>
      <c r="I83" s="101">
        <v>1711</v>
      </c>
      <c r="J83" s="101">
        <v>3301.7</v>
      </c>
    </row>
    <row r="84" spans="2:10" ht="15" thickBot="1" x14ac:dyDescent="0.35">
      <c r="B84" s="100" t="s">
        <v>590</v>
      </c>
      <c r="C84" s="101">
        <v>1278.5549999999989</v>
      </c>
      <c r="D84" s="101">
        <v>1522.6329999999989</v>
      </c>
      <c r="E84" s="101">
        <v>1833.4419999999989</v>
      </c>
      <c r="F84" s="101">
        <v>2111.418999999999</v>
      </c>
      <c r="G84" s="101">
        <v>2266.1389999999988</v>
      </c>
      <c r="H84" s="101">
        <v>2419.1749999999988</v>
      </c>
      <c r="I84" s="101">
        <v>2101</v>
      </c>
      <c r="J84" s="101">
        <v>2419.1799999999998</v>
      </c>
    </row>
    <row r="85" spans="2:10" ht="15" thickBot="1" x14ac:dyDescent="0.35">
      <c r="B85" s="100" t="s">
        <v>591</v>
      </c>
      <c r="C85" s="101">
        <v>395.20999999999992</v>
      </c>
      <c r="D85" s="101">
        <v>450.41699999999992</v>
      </c>
      <c r="E85" s="101">
        <v>686.84599999999989</v>
      </c>
      <c r="F85" s="101">
        <v>754.10799999999995</v>
      </c>
      <c r="G85" s="101">
        <v>843.69799999999998</v>
      </c>
      <c r="H85" s="101">
        <v>887.70899999999995</v>
      </c>
      <c r="I85" s="101">
        <v>660</v>
      </c>
      <c r="J85" s="101">
        <v>887.71</v>
      </c>
    </row>
    <row r="86" spans="2:10" ht="15" thickBot="1" x14ac:dyDescent="0.35">
      <c r="B86" s="100" t="s">
        <v>592</v>
      </c>
      <c r="C86" s="101">
        <v>2455.3509999999987</v>
      </c>
      <c r="D86" s="101">
        <v>2861.6599999999989</v>
      </c>
      <c r="E86" s="101">
        <v>3313.0699999999988</v>
      </c>
      <c r="F86" s="101">
        <v>3723.2799999999988</v>
      </c>
      <c r="G86" s="101">
        <v>3998.974999999999</v>
      </c>
      <c r="H86" s="101">
        <v>4279.8489999999993</v>
      </c>
      <c r="I86" s="101">
        <v>4189</v>
      </c>
      <c r="J86" s="101">
        <v>4279.8500000000004</v>
      </c>
    </row>
    <row r="87" spans="2:10" ht="15" thickBot="1" x14ac:dyDescent="0.35">
      <c r="B87" s="100" t="s">
        <v>601</v>
      </c>
      <c r="C87" s="101">
        <v>4300.3489999999983</v>
      </c>
      <c r="D87" s="101">
        <v>5053.9739999999983</v>
      </c>
      <c r="E87" s="101">
        <v>6261.8209999999981</v>
      </c>
      <c r="F87" s="101">
        <v>7397.6829999999982</v>
      </c>
      <c r="G87" s="101">
        <v>7842.4459999999981</v>
      </c>
      <c r="H87" s="101">
        <v>8165.2609999999977</v>
      </c>
      <c r="I87" s="101">
        <v>6579</v>
      </c>
      <c r="J87" s="101">
        <v>8653</v>
      </c>
    </row>
    <row r="88" spans="2:10" ht="15" thickBot="1" x14ac:dyDescent="0.35">
      <c r="B88" s="100" t="s">
        <v>604</v>
      </c>
      <c r="C88" s="101">
        <v>4143.159999999998</v>
      </c>
      <c r="D88" s="101">
        <v>4587.7939999999981</v>
      </c>
      <c r="E88" s="101">
        <v>5228.3029999999981</v>
      </c>
      <c r="F88" s="101">
        <v>5730.7099999999982</v>
      </c>
      <c r="G88" s="101">
        <v>6086.7049999999981</v>
      </c>
      <c r="H88" s="101">
        <v>6430.6619999999984</v>
      </c>
      <c r="I88" s="101">
        <v>5984</v>
      </c>
      <c r="J88" s="101">
        <v>6430.6639999999998</v>
      </c>
    </row>
    <row r="89" spans="2:10" ht="15" thickBot="1" x14ac:dyDescent="0.35">
      <c r="B89" s="100" t="s">
        <v>606</v>
      </c>
      <c r="C89" s="101">
        <v>900.71599999999989</v>
      </c>
      <c r="D89" s="101">
        <v>1172.9179999999999</v>
      </c>
      <c r="E89" s="101">
        <v>1727.2729999999999</v>
      </c>
      <c r="F89" s="101">
        <v>1914.3529999999998</v>
      </c>
      <c r="G89" s="101">
        <v>2069.1789999999996</v>
      </c>
      <c r="H89" s="101">
        <v>2320.4009999999998</v>
      </c>
      <c r="I89" s="101">
        <v>2248</v>
      </c>
      <c r="J89" s="101">
        <v>2480</v>
      </c>
    </row>
    <row r="90" spans="2:10" ht="15" thickBot="1" x14ac:dyDescent="0.35">
      <c r="B90" s="100" t="s">
        <v>607</v>
      </c>
      <c r="C90" s="101">
        <v>1329.6339999999993</v>
      </c>
      <c r="D90" s="101">
        <v>1456.2149999999992</v>
      </c>
      <c r="E90" s="101">
        <v>1701.1859999999992</v>
      </c>
      <c r="F90" s="101">
        <v>1884.3269999999993</v>
      </c>
      <c r="G90" s="101">
        <v>2032.4729999999993</v>
      </c>
      <c r="H90" s="101">
        <v>2180.3699999999994</v>
      </c>
      <c r="I90" s="101">
        <v>2078</v>
      </c>
      <c r="J90" s="101">
        <v>2180.37</v>
      </c>
    </row>
    <row r="91" spans="2:10" ht="15" thickBot="1" x14ac:dyDescent="0.35">
      <c r="B91" s="100" t="s">
        <v>609</v>
      </c>
      <c r="C91" s="101">
        <v>3078.3700000000017</v>
      </c>
      <c r="D91" s="101">
        <v>3516.8630000000016</v>
      </c>
      <c r="E91" s="101">
        <v>4317.7040000000015</v>
      </c>
      <c r="F91" s="101">
        <v>4789.2610000000013</v>
      </c>
      <c r="G91" s="101">
        <v>5200.0590000000011</v>
      </c>
      <c r="H91" s="101">
        <v>5554.9590000000007</v>
      </c>
      <c r="I91" s="101">
        <v>5099</v>
      </c>
      <c r="J91" s="101">
        <v>5554.96</v>
      </c>
    </row>
    <row r="92" spans="2:10" ht="15" thickBot="1" x14ac:dyDescent="0.35">
      <c r="B92" s="100" t="s">
        <v>611</v>
      </c>
      <c r="C92" s="101">
        <v>1872.1680000000003</v>
      </c>
      <c r="D92" s="101">
        <v>2032.6630000000005</v>
      </c>
      <c r="E92" s="101">
        <v>2621.4960000000005</v>
      </c>
      <c r="F92" s="101">
        <v>2983.4140000000007</v>
      </c>
      <c r="G92" s="101">
        <v>3170.6140000000005</v>
      </c>
      <c r="H92" s="101">
        <v>3396.2830000000004</v>
      </c>
      <c r="I92" s="101">
        <v>3168</v>
      </c>
      <c r="J92" s="101">
        <v>3495</v>
      </c>
    </row>
    <row r="93" spans="2:10" ht="15" thickBot="1" x14ac:dyDescent="0.35">
      <c r="B93" s="100" t="s">
        <v>613</v>
      </c>
      <c r="C93" s="101">
        <v>4373.1559999999954</v>
      </c>
      <c r="D93" s="101">
        <v>5430.006999999996</v>
      </c>
      <c r="E93" s="101">
        <v>7075.6529999999957</v>
      </c>
      <c r="F93" s="101">
        <v>8356.0979999999963</v>
      </c>
      <c r="G93" s="101">
        <v>9357.5709999999963</v>
      </c>
      <c r="H93" s="101">
        <v>10233.365999999996</v>
      </c>
      <c r="I93" s="101">
        <v>8874</v>
      </c>
      <c r="J93" s="101">
        <v>10233.4</v>
      </c>
    </row>
    <row r="94" spans="2:10" ht="15" thickBot="1" x14ac:dyDescent="0.35">
      <c r="B94" s="100" t="s">
        <v>617</v>
      </c>
      <c r="C94" s="101">
        <v>1034.2050000000002</v>
      </c>
      <c r="D94" s="101">
        <v>1097.6760000000002</v>
      </c>
      <c r="E94" s="101">
        <v>1204.1570000000002</v>
      </c>
      <c r="F94" s="101">
        <v>1314.5390000000002</v>
      </c>
      <c r="G94" s="101">
        <v>1368.4840000000002</v>
      </c>
      <c r="H94" s="101">
        <v>1456.3920000000001</v>
      </c>
      <c r="I94" s="101">
        <v>1376</v>
      </c>
      <c r="J94" s="101">
        <v>1480</v>
      </c>
    </row>
    <row r="95" spans="2:10" ht="15" thickBot="1" x14ac:dyDescent="0.35">
      <c r="B95" s="100" t="s">
        <v>871</v>
      </c>
      <c r="C95" s="101">
        <v>1692.9349999999997</v>
      </c>
      <c r="D95" s="101">
        <v>1829.3789999999997</v>
      </c>
      <c r="E95" s="101">
        <v>2042.5699999999997</v>
      </c>
      <c r="F95" s="101">
        <v>2198.5309999999999</v>
      </c>
      <c r="G95" s="101">
        <v>2296.944</v>
      </c>
      <c r="H95" s="101">
        <v>2426.6170000000002</v>
      </c>
      <c r="I95" s="101">
        <v>2293</v>
      </c>
      <c r="J95" s="101">
        <v>4090</v>
      </c>
    </row>
    <row r="96" spans="2:10" ht="15" thickBot="1" x14ac:dyDescent="0.35">
      <c r="B96" s="100" t="s">
        <v>620</v>
      </c>
      <c r="C96" s="101">
        <v>1947.8070000000007</v>
      </c>
      <c r="D96" s="101">
        <v>2085.0530000000008</v>
      </c>
      <c r="E96" s="101">
        <v>2241.5700000000006</v>
      </c>
      <c r="F96" s="101">
        <v>2365.4970000000008</v>
      </c>
      <c r="G96" s="101">
        <v>2445.6750000000006</v>
      </c>
      <c r="H96" s="101">
        <v>2563.0580000000004</v>
      </c>
      <c r="I96" s="101">
        <v>2126</v>
      </c>
      <c r="J96" s="101">
        <v>2566</v>
      </c>
    </row>
  </sheetData>
  <mergeCells count="3">
    <mergeCell ref="B3:N12"/>
    <mergeCell ref="I14:J14"/>
    <mergeCell ref="D14:H14"/>
  </mergeCells>
  <hyperlinks>
    <hyperlink ref="K1" location="'Assumptions Summary'!A1" display="Return to Assumptions Summary" xr:uid="{C2E733BF-AB14-46D4-9852-46474D129136}"/>
  </hyperlinks>
  <pageMargins left="0.7" right="0.7" top="0.75" bottom="0.75" header="0.3" footer="0.3"/>
  <pageSetup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220E4-CE59-4FFB-B69B-39CB5D14364B}">
  <sheetPr>
    <tabColor rgb="FF1CAAB8"/>
  </sheetPr>
  <dimension ref="B1:AU76"/>
  <sheetViews>
    <sheetView workbookViewId="0"/>
  </sheetViews>
  <sheetFormatPr defaultColWidth="8.6640625" defaultRowHeight="14.4" x14ac:dyDescent="0.3"/>
  <cols>
    <col min="1" max="1" width="6.88671875" style="8" customWidth="1"/>
    <col min="2" max="2" width="28.5546875" style="8" customWidth="1"/>
    <col min="3" max="10" width="14.44140625" style="8" customWidth="1"/>
    <col min="11" max="16384" width="8.6640625" style="8"/>
  </cols>
  <sheetData>
    <row r="1" spans="2:47" ht="17.399999999999999" x14ac:dyDescent="0.3">
      <c r="J1" s="27"/>
      <c r="K1" s="27" t="s">
        <v>747</v>
      </c>
      <c r="L1" s="27"/>
      <c r="M1" s="27"/>
      <c r="N1" s="27"/>
    </row>
    <row r="2" spans="2:47" ht="18" thickBot="1" x14ac:dyDescent="0.35">
      <c r="B2" s="45" t="s">
        <v>834</v>
      </c>
      <c r="C2" s="46"/>
      <c r="D2" s="46"/>
      <c r="E2" s="46"/>
      <c r="F2" s="46"/>
      <c r="G2" s="46"/>
      <c r="H2" s="46"/>
      <c r="I2" s="46"/>
      <c r="J2" s="46"/>
    </row>
    <row r="3" spans="2:47" ht="15" customHeight="1" x14ac:dyDescent="0.3">
      <c r="B3" s="141" t="s">
        <v>964</v>
      </c>
      <c r="C3" s="141"/>
      <c r="D3" s="141"/>
      <c r="E3" s="141"/>
      <c r="F3" s="141"/>
      <c r="G3" s="141"/>
      <c r="H3" s="141"/>
      <c r="I3" s="141"/>
      <c r="J3" s="141"/>
      <c r="K3" s="141"/>
      <c r="L3" s="141"/>
      <c r="M3" s="141"/>
      <c r="N3" s="141"/>
    </row>
    <row r="4" spans="2:47" x14ac:dyDescent="0.3">
      <c r="B4" s="141"/>
      <c r="C4" s="141"/>
      <c r="D4" s="141"/>
      <c r="E4" s="141"/>
      <c r="F4" s="141"/>
      <c r="G4" s="141"/>
      <c r="H4" s="141"/>
      <c r="I4" s="141"/>
      <c r="J4" s="141"/>
      <c r="K4" s="141"/>
      <c r="L4" s="141"/>
      <c r="M4" s="141"/>
      <c r="N4" s="141"/>
    </row>
    <row r="5" spans="2:47" x14ac:dyDescent="0.3">
      <c r="B5" s="141"/>
      <c r="C5" s="141"/>
      <c r="D5" s="141"/>
      <c r="E5" s="141"/>
      <c r="F5" s="141"/>
      <c r="G5" s="141"/>
      <c r="H5" s="141"/>
      <c r="I5" s="141"/>
      <c r="J5" s="141"/>
      <c r="K5" s="141"/>
      <c r="L5" s="141"/>
      <c r="M5" s="141"/>
      <c r="N5" s="141"/>
    </row>
    <row r="6" spans="2:47" x14ac:dyDescent="0.3">
      <c r="B6" s="141"/>
      <c r="C6" s="141"/>
      <c r="D6" s="141"/>
      <c r="E6" s="141"/>
      <c r="F6" s="141"/>
      <c r="G6" s="141"/>
      <c r="H6" s="141"/>
      <c r="I6" s="141"/>
      <c r="J6" s="141"/>
      <c r="K6" s="141"/>
      <c r="L6" s="141"/>
      <c r="M6" s="141"/>
      <c r="N6" s="141"/>
    </row>
    <row r="7" spans="2:47" x14ac:dyDescent="0.3">
      <c r="B7" s="141"/>
      <c r="C7" s="141"/>
      <c r="D7" s="141"/>
      <c r="E7" s="141"/>
      <c r="F7" s="141"/>
      <c r="G7" s="141"/>
      <c r="H7" s="141"/>
      <c r="I7" s="141"/>
      <c r="J7" s="141"/>
      <c r="K7" s="141"/>
      <c r="L7" s="141"/>
      <c r="M7" s="141"/>
      <c r="N7" s="141"/>
    </row>
    <row r="8" spans="2:47" x14ac:dyDescent="0.3">
      <c r="B8" s="141"/>
      <c r="C8" s="141"/>
      <c r="D8" s="141"/>
      <c r="E8" s="141"/>
      <c r="F8" s="141"/>
      <c r="G8" s="141"/>
      <c r="H8" s="141"/>
      <c r="I8" s="141"/>
      <c r="J8" s="141"/>
      <c r="K8" s="141"/>
      <c r="L8" s="141"/>
      <c r="M8" s="141"/>
      <c r="N8" s="141"/>
    </row>
    <row r="9" spans="2:47" x14ac:dyDescent="0.3">
      <c r="B9" s="141"/>
      <c r="C9" s="141"/>
      <c r="D9" s="141"/>
      <c r="E9" s="141"/>
      <c r="F9" s="141"/>
      <c r="G9" s="141"/>
      <c r="H9" s="141"/>
      <c r="I9" s="141"/>
      <c r="J9" s="141"/>
      <c r="K9" s="141"/>
      <c r="L9" s="141"/>
      <c r="M9" s="141"/>
      <c r="N9" s="141"/>
    </row>
    <row r="10" spans="2:47" x14ac:dyDescent="0.3">
      <c r="B10" s="141"/>
      <c r="C10" s="141"/>
      <c r="D10" s="141"/>
      <c r="E10" s="141"/>
      <c r="F10" s="141"/>
      <c r="G10" s="141"/>
      <c r="H10" s="141"/>
      <c r="I10" s="141"/>
      <c r="J10" s="141"/>
      <c r="K10" s="141"/>
      <c r="L10" s="141"/>
      <c r="M10" s="141"/>
      <c r="N10" s="141"/>
    </row>
    <row r="11" spans="2:47" x14ac:dyDescent="0.3">
      <c r="B11" s="141"/>
      <c r="C11" s="141"/>
      <c r="D11" s="141"/>
      <c r="E11" s="141"/>
      <c r="F11" s="141"/>
      <c r="G11" s="141"/>
      <c r="H11" s="141"/>
      <c r="I11" s="141"/>
      <c r="J11" s="141"/>
      <c r="K11" s="141"/>
      <c r="L11" s="141"/>
      <c r="M11" s="141"/>
      <c r="N11" s="141"/>
    </row>
    <row r="12" spans="2:47" x14ac:dyDescent="0.3">
      <c r="B12" s="141"/>
      <c r="C12" s="141"/>
      <c r="D12" s="141"/>
      <c r="E12" s="141"/>
      <c r="F12" s="141"/>
      <c r="G12" s="141"/>
      <c r="H12" s="141"/>
      <c r="I12" s="141"/>
      <c r="J12" s="141"/>
      <c r="K12" s="141"/>
      <c r="L12" s="141"/>
      <c r="M12" s="141"/>
      <c r="N12" s="141"/>
    </row>
    <row r="14" spans="2:47" x14ac:dyDescent="0.3">
      <c r="B14" s="74"/>
      <c r="C14" s="74"/>
      <c r="D14" s="148" t="s">
        <v>715</v>
      </c>
      <c r="E14" s="148"/>
      <c r="F14" s="148"/>
      <c r="G14" s="148"/>
      <c r="H14" s="151"/>
      <c r="I14" s="150" t="s">
        <v>716</v>
      </c>
      <c r="J14" s="150"/>
    </row>
    <row r="15" spans="2:47" ht="15" thickBot="1" x14ac:dyDescent="0.35">
      <c r="B15" s="75" t="s">
        <v>0</v>
      </c>
      <c r="C15" s="79" t="s">
        <v>665</v>
      </c>
      <c r="D15" s="76">
        <v>2021</v>
      </c>
      <c r="E15" s="77">
        <v>2022</v>
      </c>
      <c r="F15" s="77">
        <v>2023</v>
      </c>
      <c r="G15" s="77">
        <v>2024</v>
      </c>
      <c r="H15" s="78">
        <v>2025</v>
      </c>
      <c r="I15" s="76" t="s">
        <v>666</v>
      </c>
      <c r="J15" s="77" t="s">
        <v>667</v>
      </c>
    </row>
    <row r="16" spans="2:47" s="49" customFormat="1" ht="15" thickBot="1" x14ac:dyDescent="0.35">
      <c r="B16" s="100" t="s">
        <v>82</v>
      </c>
      <c r="C16" s="101">
        <v>1118.4310000000003</v>
      </c>
      <c r="D16" s="101">
        <v>1266.4162143120436</v>
      </c>
      <c r="E16" s="101">
        <v>1428.5274075447282</v>
      </c>
      <c r="F16" s="101">
        <v>1578.1445434963516</v>
      </c>
      <c r="G16" s="101">
        <v>1724.4911945687527</v>
      </c>
      <c r="H16" s="101">
        <v>1873.5347377877126</v>
      </c>
      <c r="I16" s="101">
        <v>1795</v>
      </c>
      <c r="J16" s="101">
        <v>7000</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2:10" ht="15" thickBot="1" x14ac:dyDescent="0.35">
      <c r="B17" s="100" t="s">
        <v>36</v>
      </c>
      <c r="C17" s="101">
        <v>585.27600000000018</v>
      </c>
      <c r="D17" s="101">
        <v>662.71680259908362</v>
      </c>
      <c r="E17" s="101">
        <v>747.54974332627444</v>
      </c>
      <c r="F17" s="101">
        <v>825.84453206265812</v>
      </c>
      <c r="G17" s="101">
        <v>902.42787296884785</v>
      </c>
      <c r="H17" s="101">
        <v>980.42250008578219</v>
      </c>
      <c r="I17" s="101">
        <v>743</v>
      </c>
      <c r="J17" s="101">
        <v>1375</v>
      </c>
    </row>
    <row r="18" spans="2:10" ht="15" thickBot="1" x14ac:dyDescent="0.35">
      <c r="B18" s="100" t="s">
        <v>38</v>
      </c>
      <c r="C18" s="101">
        <v>232.55</v>
      </c>
      <c r="D18" s="101">
        <v>263.31985669054745</v>
      </c>
      <c r="E18" s="101">
        <v>297.02686050773497</v>
      </c>
      <c r="F18" s="101">
        <v>328.13603484709967</v>
      </c>
      <c r="G18" s="101">
        <v>358.56519293274545</v>
      </c>
      <c r="H18" s="101">
        <v>389.55510288299638</v>
      </c>
      <c r="I18" s="101">
        <v>85</v>
      </c>
      <c r="J18" s="101">
        <v>3730</v>
      </c>
    </row>
    <row r="19" spans="2:10" ht="15" thickBot="1" x14ac:dyDescent="0.35">
      <c r="B19" s="100" t="s">
        <v>39</v>
      </c>
      <c r="C19" s="101">
        <v>98.1</v>
      </c>
      <c r="D19" s="101">
        <v>111.08010295137693</v>
      </c>
      <c r="E19" s="101">
        <v>125.29922604088927</v>
      </c>
      <c r="F19" s="101">
        <v>138.42246836594487</v>
      </c>
      <c r="G19" s="101">
        <v>151.2588493945488</v>
      </c>
      <c r="H19" s="101">
        <v>164.33178066145749</v>
      </c>
      <c r="I19" s="101">
        <v>83</v>
      </c>
      <c r="J19" s="101">
        <v>2370</v>
      </c>
    </row>
    <row r="20" spans="2:10" ht="15" thickBot="1" x14ac:dyDescent="0.35">
      <c r="B20" s="100" t="s">
        <v>40</v>
      </c>
      <c r="C20" s="101">
        <v>3580.5257177697144</v>
      </c>
      <c r="D20" s="101">
        <v>4054.2830310898335</v>
      </c>
      <c r="E20" s="101">
        <v>4573.263009745614</v>
      </c>
      <c r="F20" s="101">
        <v>5052.2447288626945</v>
      </c>
      <c r="G20" s="101">
        <v>5520.7563740819369</v>
      </c>
      <c r="H20" s="101">
        <v>5997.9018033153961</v>
      </c>
      <c r="I20" s="101">
        <v>0</v>
      </c>
      <c r="J20" s="101">
        <v>6156</v>
      </c>
    </row>
    <row r="21" spans="2:10" ht="15" thickBot="1" x14ac:dyDescent="0.35">
      <c r="B21" s="100" t="s">
        <v>41</v>
      </c>
      <c r="C21" s="101">
        <v>608.31434890348908</v>
      </c>
      <c r="D21" s="101">
        <v>688.80347097858703</v>
      </c>
      <c r="E21" s="101">
        <v>776.97570955325841</v>
      </c>
      <c r="F21" s="101">
        <v>858.35243341124931</v>
      </c>
      <c r="G21" s="101">
        <v>937.95034133879585</v>
      </c>
      <c r="H21" s="101">
        <v>1019.0150882489858</v>
      </c>
      <c r="I21" s="101">
        <v>0</v>
      </c>
      <c r="J21" s="101">
        <v>1200</v>
      </c>
    </row>
    <row r="22" spans="2:10" ht="15" thickBot="1" x14ac:dyDescent="0.35">
      <c r="B22" s="100" t="s">
        <v>42</v>
      </c>
      <c r="C22" s="101">
        <v>555.38200000000006</v>
      </c>
      <c r="D22" s="101">
        <v>628.86737754680564</v>
      </c>
      <c r="E22" s="101">
        <v>709.36732677921691</v>
      </c>
      <c r="F22" s="101">
        <v>783.66307162095018</v>
      </c>
      <c r="G22" s="101">
        <v>856.33478383734291</v>
      </c>
      <c r="H22" s="101">
        <v>930.34569834170873</v>
      </c>
      <c r="I22" s="101">
        <v>624</v>
      </c>
      <c r="J22" s="101">
        <v>1300</v>
      </c>
    </row>
    <row r="23" spans="2:10" ht="15" thickBot="1" x14ac:dyDescent="0.35">
      <c r="B23" s="100" t="s">
        <v>89</v>
      </c>
      <c r="C23" s="101">
        <v>217.37900000000002</v>
      </c>
      <c r="D23" s="101">
        <v>246.14150560109448</v>
      </c>
      <c r="E23" s="101">
        <v>277.64954594844517</v>
      </c>
      <c r="F23" s="101">
        <v>306.72923293497178</v>
      </c>
      <c r="G23" s="101">
        <v>335.17326628478725</v>
      </c>
      <c r="H23" s="101">
        <v>364.14146940272144</v>
      </c>
      <c r="I23" s="101">
        <v>272</v>
      </c>
      <c r="J23" s="101">
        <v>900</v>
      </c>
    </row>
    <row r="24" spans="2:10" ht="15" thickBot="1" x14ac:dyDescent="0.35">
      <c r="B24" s="100" t="s">
        <v>43</v>
      </c>
      <c r="C24" s="101">
        <v>943.43</v>
      </c>
      <c r="D24" s="101">
        <v>1068.259954407926</v>
      </c>
      <c r="E24" s="101">
        <v>1205.0055945337019</v>
      </c>
      <c r="F24" s="101">
        <v>1331.2121236542646</v>
      </c>
      <c r="G24" s="101">
        <v>1454.6599009612557</v>
      </c>
      <c r="H24" s="101">
        <v>1580.3825874560537</v>
      </c>
      <c r="I24" s="101">
        <v>943</v>
      </c>
      <c r="J24" s="101">
        <v>3020</v>
      </c>
    </row>
    <row r="25" spans="2:10" ht="15" thickBot="1" x14ac:dyDescent="0.35">
      <c r="B25" s="100" t="s">
        <v>91</v>
      </c>
      <c r="C25" s="101">
        <v>500</v>
      </c>
      <c r="D25" s="101">
        <v>566.15750739743589</v>
      </c>
      <c r="E25" s="101">
        <v>638.63010214520523</v>
      </c>
      <c r="F25" s="101">
        <v>705.51716802214503</v>
      </c>
      <c r="G25" s="101">
        <v>770.94214778057494</v>
      </c>
      <c r="H25" s="101">
        <v>837.57278624596074</v>
      </c>
      <c r="I25" s="101">
        <v>750</v>
      </c>
      <c r="J25" s="101">
        <v>1100</v>
      </c>
    </row>
    <row r="26" spans="2:10" ht="15" thickBot="1" x14ac:dyDescent="0.35">
      <c r="B26" s="100" t="s">
        <v>92</v>
      </c>
      <c r="C26" s="101">
        <v>5497.00900000002</v>
      </c>
      <c r="D26" s="101">
        <v>6224.3458271625668</v>
      </c>
      <c r="E26" s="101">
        <v>7021.1108383262508</v>
      </c>
      <c r="F26" s="101">
        <v>7756.4684445445164</v>
      </c>
      <c r="G26" s="101">
        <v>8475.7518496583325</v>
      </c>
      <c r="H26" s="101">
        <v>9208.2902882982798</v>
      </c>
      <c r="I26" s="101">
        <v>7997</v>
      </c>
      <c r="J26" s="101">
        <v>10200</v>
      </c>
    </row>
    <row r="27" spans="2:10" ht="15" thickBot="1" x14ac:dyDescent="0.35">
      <c r="B27" s="100" t="s">
        <v>93</v>
      </c>
      <c r="C27" s="101">
        <v>1987.9699999999996</v>
      </c>
      <c r="D27" s="101">
        <v>2231.1610277425302</v>
      </c>
      <c r="E27" s="101">
        <v>2497.5659376796452</v>
      </c>
      <c r="F27" s="101">
        <v>2743.4387786193233</v>
      </c>
      <c r="G27" s="101">
        <v>2983.9370787125263</v>
      </c>
      <c r="H27" s="101">
        <v>3228.8673078729767</v>
      </c>
      <c r="I27" s="101">
        <v>3221</v>
      </c>
      <c r="J27" s="101">
        <v>4000</v>
      </c>
    </row>
    <row r="28" spans="2:10" ht="15" thickBot="1" x14ac:dyDescent="0.35">
      <c r="B28" s="100" t="s">
        <v>45</v>
      </c>
      <c r="C28" s="101">
        <v>1676.1130000000001</v>
      </c>
      <c r="D28" s="101">
        <v>1897.8879163928771</v>
      </c>
      <c r="E28" s="101">
        <v>2140.8324327938126</v>
      </c>
      <c r="F28" s="101">
        <v>2365.0529940902034</v>
      </c>
      <c r="G28" s="101">
        <v>2584.372312285886</v>
      </c>
      <c r="H28" s="101">
        <v>2807.7332709461525</v>
      </c>
      <c r="I28" s="101">
        <v>1857</v>
      </c>
      <c r="J28" s="101">
        <v>5000</v>
      </c>
    </row>
    <row r="29" spans="2:10" ht="15" thickBot="1" x14ac:dyDescent="0.35">
      <c r="B29" s="100" t="s">
        <v>46</v>
      </c>
      <c r="C29" s="101">
        <v>290.02300000000002</v>
      </c>
      <c r="D29" s="101">
        <v>328.39739753585314</v>
      </c>
      <c r="E29" s="101">
        <v>370.43483622891773</v>
      </c>
      <c r="F29" s="101">
        <v>409.23241124257316</v>
      </c>
      <c r="G29" s="101">
        <v>447.18190905153142</v>
      </c>
      <c r="H29" s="101">
        <v>485.83074437082462</v>
      </c>
      <c r="I29" s="101">
        <v>215</v>
      </c>
      <c r="J29" s="101">
        <v>759</v>
      </c>
    </row>
    <row r="30" spans="2:10" ht="15" thickBot="1" x14ac:dyDescent="0.35">
      <c r="B30" s="100" t="s">
        <v>100</v>
      </c>
      <c r="C30" s="101">
        <v>1231.1799999999992</v>
      </c>
      <c r="D30" s="101">
        <v>1361.0048462164314</v>
      </c>
      <c r="E30" s="101">
        <v>1503.2221672456637</v>
      </c>
      <c r="F30" s="101">
        <v>1634.4786698399353</v>
      </c>
      <c r="G30" s="101">
        <v>1762.8660331186877</v>
      </c>
      <c r="H30" s="101">
        <v>1893.6193328176221</v>
      </c>
      <c r="I30" s="101">
        <v>1818</v>
      </c>
      <c r="J30" s="101">
        <v>10100</v>
      </c>
    </row>
    <row r="31" spans="2:10" ht="15" thickBot="1" x14ac:dyDescent="0.35">
      <c r="B31" s="100" t="s">
        <v>47</v>
      </c>
      <c r="C31" s="101">
        <v>584.65499999999997</v>
      </c>
      <c r="D31" s="101">
        <v>659.3673346789983</v>
      </c>
      <c r="E31" s="101">
        <v>741.21136065360156</v>
      </c>
      <c r="F31" s="101">
        <v>816.74759301908853</v>
      </c>
      <c r="G31" s="101">
        <v>890.63267691008105</v>
      </c>
      <c r="H31" s="101">
        <v>965.87932323542589</v>
      </c>
      <c r="I31" s="101">
        <v>424</v>
      </c>
      <c r="J31" s="101">
        <v>2600</v>
      </c>
    </row>
    <row r="32" spans="2:10" ht="15" thickBot="1" x14ac:dyDescent="0.35">
      <c r="B32" s="100" t="s">
        <v>48</v>
      </c>
      <c r="C32" s="101">
        <v>95</v>
      </c>
      <c r="D32" s="101">
        <v>107.56992640551283</v>
      </c>
      <c r="E32" s="101">
        <v>121.339719407589</v>
      </c>
      <c r="F32" s="101">
        <v>134.04826192420757</v>
      </c>
      <c r="G32" s="101">
        <v>146.47900807830925</v>
      </c>
      <c r="H32" s="101">
        <v>159.13882938673254</v>
      </c>
      <c r="I32" s="101">
        <v>81</v>
      </c>
      <c r="J32" s="101">
        <v>1200</v>
      </c>
    </row>
    <row r="33" spans="2:10" ht="15" thickBot="1" x14ac:dyDescent="0.35">
      <c r="B33" s="100" t="s">
        <v>49</v>
      </c>
      <c r="C33" s="101">
        <v>1000.63</v>
      </c>
      <c r="D33" s="101">
        <v>1133.0283732541927</v>
      </c>
      <c r="E33" s="101">
        <v>1278.0648782191136</v>
      </c>
      <c r="F33" s="101">
        <v>1411.9232876759982</v>
      </c>
      <c r="G33" s="101">
        <v>1542.8556826673537</v>
      </c>
      <c r="H33" s="101">
        <v>1676.2009142025918</v>
      </c>
      <c r="I33" s="101">
        <v>764</v>
      </c>
      <c r="J33" s="101">
        <v>3000</v>
      </c>
    </row>
    <row r="34" spans="2:10" ht="15" thickBot="1" x14ac:dyDescent="0.35">
      <c r="B34" s="100" t="s">
        <v>50</v>
      </c>
      <c r="C34" s="101">
        <v>1276.32</v>
      </c>
      <c r="D34" s="101">
        <v>1445.1962996829907</v>
      </c>
      <c r="E34" s="101">
        <v>1630.1927439399365</v>
      </c>
      <c r="F34" s="101">
        <v>1800.9313437800481</v>
      </c>
      <c r="G34" s="101">
        <v>1967.9377641106066</v>
      </c>
      <c r="H34" s="101">
        <v>2138.021797082889</v>
      </c>
      <c r="I34" s="101">
        <v>599</v>
      </c>
      <c r="J34" s="101">
        <v>5000</v>
      </c>
    </row>
    <row r="35" spans="2:10" ht="15" thickBot="1" x14ac:dyDescent="0.35">
      <c r="B35" s="100" t="s">
        <v>108</v>
      </c>
      <c r="C35" s="101">
        <v>1486.2859999999996</v>
      </c>
      <c r="D35" s="101">
        <v>1518.8733357337694</v>
      </c>
      <c r="E35" s="101">
        <v>1554.5713066738676</v>
      </c>
      <c r="F35" s="101">
        <v>1587.5180024870035</v>
      </c>
      <c r="G35" s="101">
        <v>1619.7445156165727</v>
      </c>
      <c r="H35" s="101">
        <v>1652.5649024667446</v>
      </c>
      <c r="I35" s="101">
        <v>984.71439999999961</v>
      </c>
      <c r="J35" s="101">
        <v>2170</v>
      </c>
    </row>
    <row r="36" spans="2:10" ht="15" thickBot="1" x14ac:dyDescent="0.35">
      <c r="B36" s="100" t="s">
        <v>51</v>
      </c>
      <c r="C36" s="101">
        <v>865.55500000000006</v>
      </c>
      <c r="D36" s="101">
        <v>977.43462233487799</v>
      </c>
      <c r="E36" s="101">
        <v>1099.9937520387782</v>
      </c>
      <c r="F36" s="101">
        <v>1213.1071380139299</v>
      </c>
      <c r="G36" s="101">
        <v>1323.7479755332083</v>
      </c>
      <c r="H36" s="101">
        <v>1436.4277145484068</v>
      </c>
      <c r="I36" s="101">
        <v>864</v>
      </c>
      <c r="J36" s="101">
        <v>2380</v>
      </c>
    </row>
    <row r="37" spans="2:10" ht="15" thickBot="1" x14ac:dyDescent="0.35">
      <c r="B37" s="100" t="s">
        <v>52</v>
      </c>
      <c r="C37" s="101">
        <v>146.285</v>
      </c>
      <c r="D37" s="101">
        <v>165.64070193926784</v>
      </c>
      <c r="E37" s="101">
        <v>186.84400898462269</v>
      </c>
      <c r="F37" s="101">
        <v>206.413157848239</v>
      </c>
      <c r="G37" s="101">
        <v>225.55454417616284</v>
      </c>
      <c r="H37" s="101">
        <v>245.04867007198075</v>
      </c>
      <c r="I37" s="101">
        <v>0</v>
      </c>
      <c r="J37" s="101">
        <v>2010</v>
      </c>
    </row>
    <row r="38" spans="2:10" ht="15" thickBot="1" x14ac:dyDescent="0.35">
      <c r="B38" s="100" t="s">
        <v>110</v>
      </c>
      <c r="C38" s="101">
        <v>2154.159999999998</v>
      </c>
      <c r="D38" s="101">
        <v>2439.1877122705191</v>
      </c>
      <c r="E38" s="101">
        <v>2751.422841674228</v>
      </c>
      <c r="F38" s="101">
        <v>3039.5937253331654</v>
      </c>
      <c r="G38" s="101">
        <v>3321.4654741260038</v>
      </c>
      <c r="H38" s="101">
        <v>3608.5315864391946</v>
      </c>
      <c r="I38" s="101">
        <v>3406</v>
      </c>
      <c r="J38" s="101">
        <v>4600</v>
      </c>
    </row>
    <row r="39" spans="2:10" ht="15" thickBot="1" x14ac:dyDescent="0.35">
      <c r="B39" s="100" t="s">
        <v>112</v>
      </c>
      <c r="C39" s="101">
        <v>200.10499999999996</v>
      </c>
      <c r="D39" s="101">
        <v>226.58189603552779</v>
      </c>
      <c r="E39" s="101">
        <v>255.58615317953252</v>
      </c>
      <c r="F39" s="101">
        <v>282.35502581414261</v>
      </c>
      <c r="G39" s="101">
        <v>308.53875696326384</v>
      </c>
      <c r="H39" s="101">
        <v>335.20500478349589</v>
      </c>
      <c r="I39" s="101">
        <v>299</v>
      </c>
      <c r="J39" s="101">
        <v>1900</v>
      </c>
    </row>
    <row r="40" spans="2:10" ht="15" thickBot="1" x14ac:dyDescent="0.35">
      <c r="B40" s="100" t="s">
        <v>113</v>
      </c>
      <c r="C40" s="101">
        <v>350.45</v>
      </c>
      <c r="D40" s="101">
        <v>396.81979693486284</v>
      </c>
      <c r="E40" s="101">
        <v>447.61583859357432</v>
      </c>
      <c r="F40" s="101">
        <v>494.49698306672144</v>
      </c>
      <c r="G40" s="101">
        <v>540.35335137940501</v>
      </c>
      <c r="H40" s="101">
        <v>587.05476587979388</v>
      </c>
      <c r="I40" s="101">
        <v>548</v>
      </c>
      <c r="J40" s="101">
        <v>3800</v>
      </c>
    </row>
    <row r="41" spans="2:10" ht="15" thickBot="1" x14ac:dyDescent="0.35">
      <c r="B41" s="100" t="s">
        <v>115</v>
      </c>
      <c r="C41" s="101">
        <v>1853.6219999999996</v>
      </c>
      <c r="D41" s="101">
        <v>2098.8840223540997</v>
      </c>
      <c r="E41" s="101">
        <v>2367.5576143971989</v>
      </c>
      <c r="F41" s="101">
        <v>2615.5242880470887</v>
      </c>
      <c r="G41" s="101">
        <v>2858.0706517066496</v>
      </c>
      <c r="H41" s="101">
        <v>3105.0866863736205</v>
      </c>
      <c r="I41" s="101">
        <v>2699</v>
      </c>
      <c r="J41" s="101">
        <v>3400</v>
      </c>
    </row>
    <row r="42" spans="2:10" ht="15" thickBot="1" x14ac:dyDescent="0.35">
      <c r="B42" s="100" t="s">
        <v>116</v>
      </c>
      <c r="C42" s="101">
        <v>1771.1389999999988</v>
      </c>
      <c r="D42" s="101">
        <v>2005.4872829887731</v>
      </c>
      <c r="E42" s="101">
        <v>2262.2053609667119</v>
      </c>
      <c r="F42" s="101">
        <v>2499.1379429071462</v>
      </c>
      <c r="G42" s="101">
        <v>2730.8914093558778</v>
      </c>
      <c r="H42" s="101">
        <v>2966.9156541177676</v>
      </c>
      <c r="I42" s="101">
        <v>2912.8119999999999</v>
      </c>
      <c r="J42" s="101">
        <v>2967</v>
      </c>
    </row>
    <row r="43" spans="2:10" ht="15" thickBot="1" x14ac:dyDescent="0.35">
      <c r="B43" s="100" t="s">
        <v>117</v>
      </c>
      <c r="C43" s="101">
        <v>992.1</v>
      </c>
      <c r="D43" s="101">
        <v>1123.3697261779923</v>
      </c>
      <c r="E43" s="101">
        <v>1267.1698486765163</v>
      </c>
      <c r="F43" s="101">
        <v>1399.8871647895403</v>
      </c>
      <c r="G43" s="101">
        <v>1529.7034096262169</v>
      </c>
      <c r="H43" s="101">
        <v>1661.9119224692354</v>
      </c>
      <c r="I43" s="101">
        <v>1252</v>
      </c>
      <c r="J43" s="101">
        <v>1800</v>
      </c>
    </row>
    <row r="44" spans="2:10" ht="15" thickBot="1" x14ac:dyDescent="0.35">
      <c r="B44" s="100" t="s">
        <v>118</v>
      </c>
      <c r="C44" s="101">
        <v>276.56</v>
      </c>
      <c r="D44" s="101">
        <v>313.15304049166974</v>
      </c>
      <c r="E44" s="101">
        <v>353.23908209855585</v>
      </c>
      <c r="F44" s="101">
        <v>390.23565597640879</v>
      </c>
      <c r="G44" s="101">
        <v>426.42352078039153</v>
      </c>
      <c r="H44" s="101">
        <v>463.27825952836571</v>
      </c>
      <c r="I44" s="101">
        <v>427.42</v>
      </c>
      <c r="J44" s="101">
        <v>464</v>
      </c>
    </row>
    <row r="45" spans="2:10" ht="15" thickBot="1" x14ac:dyDescent="0.35">
      <c r="B45" s="100" t="s">
        <v>119</v>
      </c>
      <c r="C45" s="101">
        <v>630.51100000000019</v>
      </c>
      <c r="D45" s="101">
        <v>713.93707229332972</v>
      </c>
      <c r="E45" s="101">
        <v>805.32660866735125</v>
      </c>
      <c r="F45" s="101">
        <v>889.67267025362173</v>
      </c>
      <c r="G45" s="101">
        <v>972.17500907855663</v>
      </c>
      <c r="H45" s="101">
        <v>1056.1977100574543</v>
      </c>
      <c r="I45" s="101">
        <v>940</v>
      </c>
      <c r="J45" s="101">
        <v>2000</v>
      </c>
    </row>
    <row r="46" spans="2:10" ht="15" thickBot="1" x14ac:dyDescent="0.35">
      <c r="B46" s="100" t="s">
        <v>53</v>
      </c>
      <c r="C46" s="101">
        <v>2890.2160000000013</v>
      </c>
      <c r="D46" s="101">
        <v>3272.634972800377</v>
      </c>
      <c r="E46" s="101">
        <v>3691.5578786034148</v>
      </c>
      <c r="F46" s="101">
        <v>4078.1940145845861</v>
      </c>
      <c r="G46" s="101">
        <v>4456.3786611795667</v>
      </c>
      <c r="H46" s="101">
        <v>4841.5325359453136</v>
      </c>
      <c r="I46" s="101">
        <v>1355</v>
      </c>
      <c r="J46" s="101">
        <v>6395.033500000005</v>
      </c>
    </row>
    <row r="47" spans="2:10" ht="15" thickBot="1" x14ac:dyDescent="0.35">
      <c r="B47" s="100" t="s">
        <v>129</v>
      </c>
      <c r="C47" s="101">
        <v>3474.3889999999978</v>
      </c>
      <c r="D47" s="101">
        <v>3934.1028319381376</v>
      </c>
      <c r="E47" s="101">
        <v>4437.6988039243524</v>
      </c>
      <c r="F47" s="101">
        <v>4902.4821757745822</v>
      </c>
      <c r="G47" s="101">
        <v>5357.1058357704051</v>
      </c>
      <c r="H47" s="101">
        <v>5820.1073504646311</v>
      </c>
      <c r="I47" s="101">
        <v>4854</v>
      </c>
      <c r="J47" s="101">
        <v>6100</v>
      </c>
    </row>
    <row r="48" spans="2:10" ht="15" thickBot="1" x14ac:dyDescent="0.35">
      <c r="B48" s="100" t="s">
        <v>130</v>
      </c>
      <c r="C48" s="101">
        <v>826.17599999999982</v>
      </c>
      <c r="D48" s="101">
        <v>935.49148966316784</v>
      </c>
      <c r="E48" s="101">
        <v>1055.241726539834</v>
      </c>
      <c r="F48" s="101">
        <v>1165.7627036157273</v>
      </c>
      <c r="G48" s="101">
        <v>1273.8677997695286</v>
      </c>
      <c r="H48" s="101">
        <v>1383.9650684990856</v>
      </c>
      <c r="I48" s="101">
        <v>1019.6319999999998</v>
      </c>
      <c r="J48" s="101">
        <v>2038</v>
      </c>
    </row>
    <row r="49" spans="2:10" ht="15" thickBot="1" x14ac:dyDescent="0.35">
      <c r="B49" s="100" t="s">
        <v>131</v>
      </c>
      <c r="C49" s="101">
        <v>3434.0509999999995</v>
      </c>
      <c r="D49" s="101">
        <v>3888.4275088713439</v>
      </c>
      <c r="E49" s="101">
        <v>4386.1766818036876</v>
      </c>
      <c r="F49" s="101">
        <v>4845.5638727272299</v>
      </c>
      <c r="G49" s="101">
        <v>5294.9093070560621</v>
      </c>
      <c r="H49" s="101">
        <v>5752.535328361455</v>
      </c>
      <c r="I49" s="101">
        <v>4495.5382499999996</v>
      </c>
      <c r="J49" s="101">
        <v>5753</v>
      </c>
    </row>
    <row r="50" spans="2:10" ht="15" thickBot="1" x14ac:dyDescent="0.35">
      <c r="B50" s="100" t="s">
        <v>54</v>
      </c>
      <c r="C50" s="101">
        <v>833.87499999999977</v>
      </c>
      <c r="D50" s="101">
        <v>944.20918296207356</v>
      </c>
      <c r="E50" s="101">
        <v>1065.0753528526657</v>
      </c>
      <c r="F50" s="101">
        <v>1176.626256968932</v>
      </c>
      <c r="G50" s="101">
        <v>1285.7387669610534</v>
      </c>
      <c r="H50" s="101">
        <v>1396.8620142617006</v>
      </c>
      <c r="I50" s="101">
        <v>480</v>
      </c>
      <c r="J50" s="101">
        <v>1800</v>
      </c>
    </row>
    <row r="51" spans="2:10" ht="15" thickBot="1" x14ac:dyDescent="0.35">
      <c r="B51" s="100" t="s">
        <v>134</v>
      </c>
      <c r="C51" s="101">
        <v>239.642</v>
      </c>
      <c r="D51" s="101">
        <v>271.3502347754727</v>
      </c>
      <c r="E51" s="101">
        <v>306.08518987656254</v>
      </c>
      <c r="F51" s="101">
        <v>338.14309035832576</v>
      </c>
      <c r="G51" s="101">
        <v>369.50023635686512</v>
      </c>
      <c r="H51" s="101">
        <v>401.43523528310908</v>
      </c>
      <c r="I51" s="101">
        <v>339.73149999999998</v>
      </c>
      <c r="J51" s="101">
        <v>402</v>
      </c>
    </row>
    <row r="52" spans="2:10" ht="15" thickBot="1" x14ac:dyDescent="0.35">
      <c r="B52" s="100" t="s">
        <v>55</v>
      </c>
      <c r="C52" s="101">
        <v>167.63500000000002</v>
      </c>
      <c r="D52" s="101">
        <v>189.81562750513837</v>
      </c>
      <c r="E52" s="101">
        <v>214.11351434622298</v>
      </c>
      <c r="F52" s="101">
        <v>236.5387409227846</v>
      </c>
      <c r="G52" s="101">
        <v>258.47377388639342</v>
      </c>
      <c r="H52" s="101">
        <v>280.81302804468334</v>
      </c>
      <c r="I52" s="101">
        <v>190</v>
      </c>
      <c r="J52" s="101">
        <v>281</v>
      </c>
    </row>
    <row r="53" spans="2:10" ht="15" thickBot="1" x14ac:dyDescent="0.35">
      <c r="B53" s="100" t="s">
        <v>136</v>
      </c>
      <c r="C53" s="101">
        <v>305.56200000000001</v>
      </c>
      <c r="D53" s="101">
        <v>345.99244055075064</v>
      </c>
      <c r="E53" s="101">
        <v>390.2821825433864</v>
      </c>
      <c r="F53" s="101">
        <v>431.15847379036541</v>
      </c>
      <c r="G53" s="101">
        <v>471.14124912025613</v>
      </c>
      <c r="H53" s="101">
        <v>511.86083142177654</v>
      </c>
      <c r="I53" s="101">
        <v>471</v>
      </c>
      <c r="J53" s="101">
        <v>700</v>
      </c>
    </row>
    <row r="54" spans="2:10" ht="15" thickBot="1" x14ac:dyDescent="0.35">
      <c r="B54" s="100" t="s">
        <v>56</v>
      </c>
      <c r="C54" s="101">
        <v>3300</v>
      </c>
      <c r="D54" s="101">
        <v>3736.6395488230773</v>
      </c>
      <c r="E54" s="101">
        <v>4214.9586741583544</v>
      </c>
      <c r="F54" s="101">
        <v>4656.4133089461575</v>
      </c>
      <c r="G54" s="101">
        <v>5088.2181753517953</v>
      </c>
      <c r="H54" s="101">
        <v>5527.9803892233413</v>
      </c>
      <c r="I54" s="101">
        <v>2805</v>
      </c>
      <c r="J54" s="101">
        <v>7910</v>
      </c>
    </row>
    <row r="55" spans="2:10" ht="15" thickBot="1" x14ac:dyDescent="0.35">
      <c r="B55" s="100" t="s">
        <v>57</v>
      </c>
      <c r="C55" s="101">
        <v>167.67000000000004</v>
      </c>
      <c r="D55" s="101">
        <v>189.85525853065622</v>
      </c>
      <c r="E55" s="101">
        <v>214.15821845337317</v>
      </c>
      <c r="F55" s="101">
        <v>236.58812712454619</v>
      </c>
      <c r="G55" s="101">
        <v>258.52773983673808</v>
      </c>
      <c r="H55" s="101">
        <v>280.87165813972058</v>
      </c>
      <c r="I55" s="101">
        <v>128</v>
      </c>
      <c r="J55" s="101">
        <v>1810</v>
      </c>
    </row>
    <row r="56" spans="2:10" ht="15" thickBot="1" x14ac:dyDescent="0.35">
      <c r="B56" s="100" t="s">
        <v>58</v>
      </c>
      <c r="C56" s="101">
        <v>149.745</v>
      </c>
      <c r="D56" s="101">
        <v>169.55851189045808</v>
      </c>
      <c r="E56" s="101">
        <v>191.2633292914675</v>
      </c>
      <c r="F56" s="101">
        <v>211.29533665095221</v>
      </c>
      <c r="G56" s="101">
        <v>230.88946383880437</v>
      </c>
      <c r="H56" s="101">
        <v>250.84467375280278</v>
      </c>
      <c r="I56" s="101">
        <v>117</v>
      </c>
      <c r="J56" s="101">
        <v>2440</v>
      </c>
    </row>
    <row r="57" spans="2:10" ht="15" thickBot="1" x14ac:dyDescent="0.35">
      <c r="B57" s="100" t="s">
        <v>59</v>
      </c>
      <c r="C57" s="101">
        <v>53.989999999999995</v>
      </c>
      <c r="D57" s="101">
        <v>61.133687648775123</v>
      </c>
      <c r="E57" s="101">
        <v>68.959278429639255</v>
      </c>
      <c r="F57" s="101">
        <v>76.181743803031225</v>
      </c>
      <c r="G57" s="101">
        <v>83.246333117346481</v>
      </c>
      <c r="H57" s="101">
        <v>90.441109458838838</v>
      </c>
      <c r="I57" s="101">
        <v>43</v>
      </c>
      <c r="J57" s="101">
        <v>2590</v>
      </c>
    </row>
    <row r="58" spans="2:10" ht="15" thickBot="1" x14ac:dyDescent="0.35">
      <c r="B58" s="100" t="s">
        <v>60</v>
      </c>
      <c r="C58" s="101">
        <v>306.16500000000013</v>
      </c>
      <c r="D58" s="101">
        <v>346.67522650467208</v>
      </c>
      <c r="E58" s="101">
        <v>391.05237044657366</v>
      </c>
      <c r="F58" s="101">
        <v>432.00932749500026</v>
      </c>
      <c r="G58" s="101">
        <v>472.07100535047971</v>
      </c>
      <c r="H58" s="101">
        <v>512.87094420198946</v>
      </c>
      <c r="I58" s="101">
        <v>219</v>
      </c>
      <c r="J58" s="101">
        <v>2530</v>
      </c>
    </row>
    <row r="59" spans="2:10" ht="15" thickBot="1" x14ac:dyDescent="0.35">
      <c r="B59" s="100" t="s">
        <v>61</v>
      </c>
      <c r="C59" s="101">
        <v>217.94900000000004</v>
      </c>
      <c r="D59" s="101">
        <v>246.78692515952758</v>
      </c>
      <c r="E59" s="101">
        <v>278.37758426489074</v>
      </c>
      <c r="F59" s="101">
        <v>307.5335225065171</v>
      </c>
      <c r="G59" s="101">
        <v>336.05214033325717</v>
      </c>
      <c r="H59" s="101">
        <v>365.0963023790419</v>
      </c>
      <c r="I59" s="101">
        <v>172</v>
      </c>
      <c r="J59" s="101">
        <v>450</v>
      </c>
    </row>
    <row r="60" spans="2:10" ht="15" thickBot="1" x14ac:dyDescent="0.35">
      <c r="B60" s="100" t="s">
        <v>661</v>
      </c>
      <c r="C60" s="101">
        <v>617</v>
      </c>
      <c r="D60" s="101">
        <v>698.63836412843591</v>
      </c>
      <c r="E60" s="101">
        <v>788.06954604718317</v>
      </c>
      <c r="F60" s="101">
        <v>870.60818533932695</v>
      </c>
      <c r="G60" s="101">
        <v>951.3426103612295</v>
      </c>
      <c r="H60" s="101">
        <v>1033.5648182275156</v>
      </c>
      <c r="I60" s="101">
        <v>0</v>
      </c>
      <c r="J60" s="101">
        <v>3970</v>
      </c>
    </row>
    <row r="61" spans="2:10" ht="15" thickBot="1" x14ac:dyDescent="0.35">
      <c r="B61" s="100" t="s">
        <v>62</v>
      </c>
      <c r="C61" s="101">
        <v>1824.7099999999991</v>
      </c>
      <c r="D61" s="101">
        <v>2053.6295302467547</v>
      </c>
      <c r="E61" s="101">
        <v>2304.4006520448806</v>
      </c>
      <c r="F61" s="101">
        <v>2535.8446151335852</v>
      </c>
      <c r="G61" s="101">
        <v>2762.2294385932996</v>
      </c>
      <c r="H61" s="101">
        <v>2992.7861064239969</v>
      </c>
      <c r="I61" s="101">
        <v>1483</v>
      </c>
      <c r="J61" s="101">
        <v>5465.15</v>
      </c>
    </row>
    <row r="62" spans="2:10" ht="15" thickBot="1" x14ac:dyDescent="0.35">
      <c r="B62" s="100" t="s">
        <v>151</v>
      </c>
      <c r="C62" s="101">
        <v>1380.4350000000002</v>
      </c>
      <c r="D62" s="101">
        <v>1563.0872774483591</v>
      </c>
      <c r="E62" s="101">
        <v>1763.174690109633</v>
      </c>
      <c r="F62" s="101">
        <v>1947.8411836773</v>
      </c>
      <c r="G62" s="101">
        <v>2128.4710475429565</v>
      </c>
      <c r="H62" s="101">
        <v>2312.4295783628863</v>
      </c>
      <c r="I62" s="101">
        <v>2055.3262500000001</v>
      </c>
      <c r="J62" s="101">
        <v>2313</v>
      </c>
    </row>
    <row r="63" spans="2:10" ht="15" thickBot="1" x14ac:dyDescent="0.35">
      <c r="B63" s="100" t="s">
        <v>63</v>
      </c>
      <c r="C63" s="101">
        <v>1128.537</v>
      </c>
      <c r="D63" s="101">
        <v>1277.8593898515603</v>
      </c>
      <c r="E63" s="101">
        <v>1441.4353991692869</v>
      </c>
      <c r="F63" s="101">
        <v>1592.4044564964152</v>
      </c>
      <c r="G63" s="101">
        <v>1740.0734772596936</v>
      </c>
      <c r="H63" s="101">
        <v>1890.4637589433157</v>
      </c>
      <c r="I63" s="101">
        <v>836</v>
      </c>
      <c r="J63" s="101">
        <v>2180</v>
      </c>
    </row>
    <row r="64" spans="2:10" ht="15" thickBot="1" x14ac:dyDescent="0.35">
      <c r="B64" s="100" t="s">
        <v>64</v>
      </c>
      <c r="C64" s="101">
        <v>1159.5820000000001</v>
      </c>
      <c r="D64" s="101">
        <v>1313.0121094858673</v>
      </c>
      <c r="E64" s="101">
        <v>1481.0879422114829</v>
      </c>
      <c r="F64" s="101">
        <v>1636.2100174589102</v>
      </c>
      <c r="G64" s="101">
        <v>1787.9412752153896</v>
      </c>
      <c r="H64" s="101">
        <v>1942.4686532413277</v>
      </c>
      <c r="I64" s="101">
        <v>1070</v>
      </c>
      <c r="J64" s="101">
        <v>9080</v>
      </c>
    </row>
    <row r="65" spans="2:10" ht="15" thickBot="1" x14ac:dyDescent="0.35">
      <c r="B65" s="100" t="s">
        <v>65</v>
      </c>
      <c r="C65" s="101">
        <v>533.29999999999995</v>
      </c>
      <c r="D65" s="101">
        <v>603.86359739010516</v>
      </c>
      <c r="E65" s="101">
        <v>681.16286694807582</v>
      </c>
      <c r="F65" s="101">
        <v>752.50461141241988</v>
      </c>
      <c r="G65" s="101">
        <v>822.28689482276127</v>
      </c>
      <c r="H65" s="101">
        <v>893.35513380994178</v>
      </c>
      <c r="I65" s="101">
        <v>124</v>
      </c>
      <c r="J65" s="101">
        <v>974</v>
      </c>
    </row>
    <row r="66" spans="2:10" ht="15" thickBot="1" x14ac:dyDescent="0.35">
      <c r="B66" s="100" t="s">
        <v>66</v>
      </c>
      <c r="C66" s="101">
        <v>533.29999999999995</v>
      </c>
      <c r="D66" s="101">
        <v>603.86359739010516</v>
      </c>
      <c r="E66" s="101">
        <v>681.16286694807582</v>
      </c>
      <c r="F66" s="101">
        <v>752.50461141241988</v>
      </c>
      <c r="G66" s="101">
        <v>822.28689482276127</v>
      </c>
      <c r="H66" s="101">
        <v>893.35513380994178</v>
      </c>
      <c r="I66" s="101">
        <v>648</v>
      </c>
      <c r="J66" s="101">
        <v>893.4</v>
      </c>
    </row>
    <row r="67" spans="2:10" ht="15" thickBot="1" x14ac:dyDescent="0.35">
      <c r="B67" s="100" t="s">
        <v>67</v>
      </c>
      <c r="C67" s="101">
        <v>0</v>
      </c>
      <c r="D67" s="101">
        <v>100</v>
      </c>
      <c r="E67" s="101">
        <v>100</v>
      </c>
      <c r="F67" s="101">
        <v>100</v>
      </c>
      <c r="G67" s="101">
        <v>100</v>
      </c>
      <c r="H67" s="101">
        <v>100</v>
      </c>
      <c r="I67" s="101">
        <v>0</v>
      </c>
      <c r="J67" s="101">
        <v>180</v>
      </c>
    </row>
    <row r="68" spans="2:10" ht="15" thickBot="1" x14ac:dyDescent="0.35">
      <c r="B68" s="100" t="s">
        <v>68</v>
      </c>
      <c r="C68" s="101">
        <v>302.7</v>
      </c>
      <c r="D68" s="101">
        <v>342.75175497840769</v>
      </c>
      <c r="E68" s="101">
        <v>386.6266638387072</v>
      </c>
      <c r="F68" s="101">
        <v>427.12009352060659</v>
      </c>
      <c r="G68" s="101">
        <v>466.72837626636004</v>
      </c>
      <c r="H68" s="101">
        <v>507.06656479330462</v>
      </c>
      <c r="I68" s="101">
        <v>16</v>
      </c>
      <c r="J68" s="101">
        <v>550</v>
      </c>
    </row>
    <row r="69" spans="2:10" ht="15" thickBot="1" x14ac:dyDescent="0.35">
      <c r="B69" s="100" t="s">
        <v>69</v>
      </c>
      <c r="C69" s="101">
        <v>1101.9009999999998</v>
      </c>
      <c r="D69" s="101">
        <v>1247.699047117484</v>
      </c>
      <c r="E69" s="101">
        <v>1407.4142963678075</v>
      </c>
      <c r="F69" s="101">
        <v>1554.8201459215393</v>
      </c>
      <c r="G69" s="101">
        <v>1699.0038471631267</v>
      </c>
      <c r="H69" s="101">
        <v>1845.8445814744209</v>
      </c>
      <c r="I69" s="101">
        <v>1008</v>
      </c>
      <c r="J69" s="101">
        <v>4000</v>
      </c>
    </row>
    <row r="70" spans="2:10" ht="15" thickBot="1" x14ac:dyDescent="0.35">
      <c r="B70" s="100" t="s">
        <v>73</v>
      </c>
      <c r="C70" s="101">
        <v>608.85599999999977</v>
      </c>
      <c r="D70" s="101">
        <v>1439.4167906479463</v>
      </c>
      <c r="E70" s="101">
        <v>1527.667538943442</v>
      </c>
      <c r="F70" s="101">
        <v>1609.1167217065822</v>
      </c>
      <c r="G70" s="101">
        <v>1688.7855046581794</v>
      </c>
      <c r="H70" s="101">
        <v>1769.9224326851413</v>
      </c>
      <c r="I70" s="101">
        <v>1582.338</v>
      </c>
      <c r="J70" s="101">
        <v>2260</v>
      </c>
    </row>
    <row r="71" spans="2:10" ht="15" thickBot="1" x14ac:dyDescent="0.35">
      <c r="B71" s="100" t="s">
        <v>70</v>
      </c>
      <c r="C71" s="101">
        <v>103.83999999999999</v>
      </c>
      <c r="D71" s="101">
        <v>117.57959113629948</v>
      </c>
      <c r="E71" s="101">
        <v>132.63069961351621</v>
      </c>
      <c r="F71" s="101">
        <v>146.52180545483907</v>
      </c>
      <c r="G71" s="101">
        <v>160.10926525106979</v>
      </c>
      <c r="H71" s="101">
        <v>173.9471162475611</v>
      </c>
      <c r="I71" s="101">
        <v>126</v>
      </c>
      <c r="J71" s="101">
        <v>250</v>
      </c>
    </row>
    <row r="72" spans="2:10" ht="15" thickBot="1" x14ac:dyDescent="0.35">
      <c r="B72" s="100" t="s">
        <v>163</v>
      </c>
      <c r="C72" s="101">
        <v>89.37700000000001</v>
      </c>
      <c r="D72" s="101">
        <v>101.20291907732127</v>
      </c>
      <c r="E72" s="101">
        <v>114.15768527886402</v>
      </c>
      <c r="F72" s="101">
        <v>126.11401585263053</v>
      </c>
      <c r="G72" s="101">
        <v>137.80899268436892</v>
      </c>
      <c r="H72" s="101">
        <v>149.7194858326105</v>
      </c>
      <c r="I72" s="101">
        <v>137.03275000000002</v>
      </c>
      <c r="J72" s="101">
        <v>150</v>
      </c>
    </row>
    <row r="73" spans="2:10" ht="15" thickBot="1" x14ac:dyDescent="0.35">
      <c r="B73" s="100" t="s">
        <v>164</v>
      </c>
      <c r="C73" s="101">
        <v>1594.4399999999989</v>
      </c>
      <c r="D73" s="101">
        <v>1805.4083521895343</v>
      </c>
      <c r="E73" s="101">
        <v>2036.5147601288006</v>
      </c>
      <c r="F73" s="101">
        <v>2249.8095867624565</v>
      </c>
      <c r="G73" s="101">
        <v>2458.4419962145184</v>
      </c>
      <c r="H73" s="101">
        <v>2670.9191066040175</v>
      </c>
      <c r="I73" s="101">
        <v>2445.829999999999</v>
      </c>
      <c r="J73" s="101">
        <v>2671</v>
      </c>
    </row>
    <row r="74" spans="2:10" ht="15" thickBot="1" x14ac:dyDescent="0.35">
      <c r="B74" s="100" t="s">
        <v>71</v>
      </c>
      <c r="C74" s="101">
        <v>159.44499999999999</v>
      </c>
      <c r="D74" s="101">
        <v>180.54196753396835</v>
      </c>
      <c r="E74" s="101">
        <v>203.6527532730845</v>
      </c>
      <c r="F74" s="101">
        <v>224.98236971058185</v>
      </c>
      <c r="G74" s="101">
        <v>245.84574150574758</v>
      </c>
      <c r="H74" s="101">
        <v>267.09358580597444</v>
      </c>
      <c r="I74" s="101">
        <v>0</v>
      </c>
      <c r="J74" s="101">
        <v>3650</v>
      </c>
    </row>
    <row r="75" spans="2:10" ht="15" thickBot="1" x14ac:dyDescent="0.35">
      <c r="B75" s="100" t="s">
        <v>72</v>
      </c>
      <c r="C75" s="101">
        <v>3527.3730000000023</v>
      </c>
      <c r="D75" s="101">
        <v>3994.097410682034</v>
      </c>
      <c r="E75" s="101">
        <v>4505.3731585884807</v>
      </c>
      <c r="F75" s="101">
        <v>4977.2444190355591</v>
      </c>
      <c r="G75" s="101">
        <v>5438.8010332864242</v>
      </c>
      <c r="H75" s="101">
        <v>5908.8632634775513</v>
      </c>
      <c r="I75" s="101">
        <v>4055</v>
      </c>
      <c r="J75" s="101">
        <v>5913</v>
      </c>
    </row>
    <row r="76" spans="2:10" ht="15" thickBot="1" x14ac:dyDescent="0.35">
      <c r="B76" s="100" t="s">
        <v>167</v>
      </c>
      <c r="C76" s="101">
        <v>264.78800000000001</v>
      </c>
      <c r="D76" s="101">
        <v>299.82342813750455</v>
      </c>
      <c r="E76" s="101">
        <v>338.2031749736492</v>
      </c>
      <c r="F76" s="101">
        <v>373.62495977249552</v>
      </c>
      <c r="G76" s="101">
        <v>408.2724588530458</v>
      </c>
      <c r="H76" s="101">
        <v>443.55844584899097</v>
      </c>
      <c r="I76" s="101">
        <v>320.03958</v>
      </c>
      <c r="J76" s="101">
        <v>450</v>
      </c>
    </row>
  </sheetData>
  <mergeCells count="3">
    <mergeCell ref="B3:N12"/>
    <mergeCell ref="D14:H14"/>
    <mergeCell ref="I14:J14"/>
  </mergeCells>
  <hyperlinks>
    <hyperlink ref="K1" location="'Assumptions Summary'!A1" display="Return to Assumptions Summary" xr:uid="{E4711DAB-E6CA-4789-B629-DA9507304B4C}"/>
  </hyperlinks>
  <pageMargins left="0.7" right="0.7" top="0.75" bottom="0.75" header="0.3" footer="0.3"/>
  <pageSetup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DBF4B-783A-4A93-B7A5-2565A9D86ED7}">
  <sheetPr>
    <tabColor rgb="FF1CAAB8"/>
  </sheetPr>
  <dimension ref="B1:AU51"/>
  <sheetViews>
    <sheetView workbookViewId="0"/>
  </sheetViews>
  <sheetFormatPr defaultColWidth="8.6640625" defaultRowHeight="14.4" x14ac:dyDescent="0.3"/>
  <cols>
    <col min="1" max="1" width="6.88671875" style="8" customWidth="1"/>
    <col min="2" max="2" width="28.5546875" style="8" customWidth="1"/>
    <col min="3" max="10" width="14.44140625" style="8" customWidth="1"/>
    <col min="11" max="16384" width="8.6640625" style="8"/>
  </cols>
  <sheetData>
    <row r="1" spans="2:47" ht="17.399999999999999" x14ac:dyDescent="0.3">
      <c r="J1" s="27"/>
      <c r="K1" s="27" t="s">
        <v>747</v>
      </c>
      <c r="L1" s="27"/>
      <c r="M1" s="27"/>
      <c r="N1" s="27"/>
    </row>
    <row r="2" spans="2:47" ht="18" thickBot="1" x14ac:dyDescent="0.35">
      <c r="B2" s="45" t="s">
        <v>835</v>
      </c>
      <c r="C2" s="46"/>
      <c r="D2" s="46"/>
      <c r="E2" s="46"/>
      <c r="F2" s="46"/>
      <c r="G2" s="46"/>
      <c r="H2" s="46"/>
      <c r="I2" s="46"/>
      <c r="J2" s="46"/>
    </row>
    <row r="3" spans="2:47" ht="15" customHeight="1" x14ac:dyDescent="0.3">
      <c r="B3" s="141" t="s">
        <v>964</v>
      </c>
      <c r="C3" s="141"/>
      <c r="D3" s="141"/>
      <c r="E3" s="141"/>
      <c r="F3" s="141"/>
      <c r="G3" s="141"/>
      <c r="H3" s="141"/>
      <c r="I3" s="141"/>
      <c r="J3" s="141"/>
      <c r="K3" s="141"/>
      <c r="L3" s="141"/>
      <c r="M3" s="141"/>
      <c r="N3" s="141"/>
    </row>
    <row r="4" spans="2:47" x14ac:dyDescent="0.3">
      <c r="B4" s="141"/>
      <c r="C4" s="141"/>
      <c r="D4" s="141"/>
      <c r="E4" s="141"/>
      <c r="F4" s="141"/>
      <c r="G4" s="141"/>
      <c r="H4" s="141"/>
      <c r="I4" s="141"/>
      <c r="J4" s="141"/>
      <c r="K4" s="141"/>
      <c r="L4" s="141"/>
      <c r="M4" s="141"/>
      <c r="N4" s="141"/>
    </row>
    <row r="5" spans="2:47" x14ac:dyDescent="0.3">
      <c r="B5" s="141"/>
      <c r="C5" s="141"/>
      <c r="D5" s="141"/>
      <c r="E5" s="141"/>
      <c r="F5" s="141"/>
      <c r="G5" s="141"/>
      <c r="H5" s="141"/>
      <c r="I5" s="141"/>
      <c r="J5" s="141"/>
      <c r="K5" s="141"/>
      <c r="L5" s="141"/>
      <c r="M5" s="141"/>
      <c r="N5" s="141"/>
    </row>
    <row r="6" spans="2:47" x14ac:dyDescent="0.3">
      <c r="B6" s="141"/>
      <c r="C6" s="141"/>
      <c r="D6" s="141"/>
      <c r="E6" s="141"/>
      <c r="F6" s="141"/>
      <c r="G6" s="141"/>
      <c r="H6" s="141"/>
      <c r="I6" s="141"/>
      <c r="J6" s="141"/>
      <c r="K6" s="141"/>
      <c r="L6" s="141"/>
      <c r="M6" s="141"/>
      <c r="N6" s="141"/>
    </row>
    <row r="7" spans="2:47" x14ac:dyDescent="0.3">
      <c r="B7" s="141"/>
      <c r="C7" s="141"/>
      <c r="D7" s="141"/>
      <c r="E7" s="141"/>
      <c r="F7" s="141"/>
      <c r="G7" s="141"/>
      <c r="H7" s="141"/>
      <c r="I7" s="141"/>
      <c r="J7" s="141"/>
      <c r="K7" s="141"/>
      <c r="L7" s="141"/>
      <c r="M7" s="141"/>
      <c r="N7" s="141"/>
    </row>
    <row r="8" spans="2:47" x14ac:dyDescent="0.3">
      <c r="B8" s="141"/>
      <c r="C8" s="141"/>
      <c r="D8" s="141"/>
      <c r="E8" s="141"/>
      <c r="F8" s="141"/>
      <c r="G8" s="141"/>
      <c r="H8" s="141"/>
      <c r="I8" s="141"/>
      <c r="J8" s="141"/>
      <c r="K8" s="141"/>
      <c r="L8" s="141"/>
      <c r="M8" s="141"/>
      <c r="N8" s="141"/>
    </row>
    <row r="9" spans="2:47" x14ac:dyDescent="0.3">
      <c r="B9" s="141"/>
      <c r="C9" s="141"/>
      <c r="D9" s="141"/>
      <c r="E9" s="141"/>
      <c r="F9" s="141"/>
      <c r="G9" s="141"/>
      <c r="H9" s="141"/>
      <c r="I9" s="141"/>
      <c r="J9" s="141"/>
      <c r="K9" s="141"/>
      <c r="L9" s="141"/>
      <c r="M9" s="141"/>
      <c r="N9" s="141"/>
    </row>
    <row r="10" spans="2:47" x14ac:dyDescent="0.3">
      <c r="B10" s="141"/>
      <c r="C10" s="141"/>
      <c r="D10" s="141"/>
      <c r="E10" s="141"/>
      <c r="F10" s="141"/>
      <c r="G10" s="141"/>
      <c r="H10" s="141"/>
      <c r="I10" s="141"/>
      <c r="J10" s="141"/>
      <c r="K10" s="141"/>
      <c r="L10" s="141"/>
      <c r="M10" s="141"/>
      <c r="N10" s="141"/>
    </row>
    <row r="11" spans="2:47" x14ac:dyDescent="0.3">
      <c r="B11" s="141"/>
      <c r="C11" s="141"/>
      <c r="D11" s="141"/>
      <c r="E11" s="141"/>
      <c r="F11" s="141"/>
      <c r="G11" s="141"/>
      <c r="H11" s="141"/>
      <c r="I11" s="141"/>
      <c r="J11" s="141"/>
      <c r="K11" s="141"/>
      <c r="L11" s="141"/>
      <c r="M11" s="141"/>
      <c r="N11" s="141"/>
    </row>
    <row r="12" spans="2:47" x14ac:dyDescent="0.3">
      <c r="B12" s="141"/>
      <c r="C12" s="141"/>
      <c r="D12" s="141"/>
      <c r="E12" s="141"/>
      <c r="F12" s="141"/>
      <c r="G12" s="141"/>
      <c r="H12" s="141"/>
      <c r="I12" s="141"/>
      <c r="J12" s="141"/>
      <c r="K12" s="141"/>
      <c r="L12" s="141"/>
      <c r="M12" s="141"/>
      <c r="N12" s="141"/>
    </row>
    <row r="14" spans="2:47" x14ac:dyDescent="0.3">
      <c r="B14" s="74"/>
      <c r="C14" s="74"/>
      <c r="D14" s="148" t="s">
        <v>715</v>
      </c>
      <c r="E14" s="148"/>
      <c r="F14" s="148"/>
      <c r="G14" s="148"/>
      <c r="H14" s="151"/>
      <c r="I14" s="150" t="s">
        <v>716</v>
      </c>
      <c r="J14" s="150"/>
    </row>
    <row r="15" spans="2:47" ht="15" thickBot="1" x14ac:dyDescent="0.35">
      <c r="B15" s="75" t="s">
        <v>0</v>
      </c>
      <c r="C15" s="79" t="s">
        <v>665</v>
      </c>
      <c r="D15" s="76">
        <v>2021</v>
      </c>
      <c r="E15" s="77">
        <v>2022</v>
      </c>
      <c r="F15" s="77">
        <v>2023</v>
      </c>
      <c r="G15" s="77">
        <v>2024</v>
      </c>
      <c r="H15" s="78">
        <v>2025</v>
      </c>
      <c r="I15" s="76" t="s">
        <v>666</v>
      </c>
      <c r="J15" s="77" t="s">
        <v>667</v>
      </c>
    </row>
    <row r="16" spans="2:47" s="49" customFormat="1" ht="15" thickBot="1" x14ac:dyDescent="0.35">
      <c r="B16" s="100" t="s">
        <v>8</v>
      </c>
      <c r="C16" s="101">
        <v>65.75</v>
      </c>
      <c r="D16" s="101">
        <v>73.719293383895163</v>
      </c>
      <c r="E16" s="101">
        <v>82.750170592154589</v>
      </c>
      <c r="F16" s="101">
        <v>91.576337887494759</v>
      </c>
      <c r="G16" s="101">
        <v>99.985025911605902</v>
      </c>
      <c r="H16" s="101">
        <v>108.2174807298443</v>
      </c>
      <c r="I16" s="101">
        <v>0</v>
      </c>
      <c r="J16" s="101">
        <v>181</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2:10" ht="15" thickBot="1" x14ac:dyDescent="0.35">
      <c r="B17" s="100" t="s">
        <v>9</v>
      </c>
      <c r="C17" s="101">
        <v>105.85999999999999</v>
      </c>
      <c r="D17" s="101">
        <v>118.69086536302876</v>
      </c>
      <c r="E17" s="101">
        <v>133.23092104768799</v>
      </c>
      <c r="F17" s="101">
        <v>147.44138598890032</v>
      </c>
      <c r="G17" s="101">
        <v>160.97969342969736</v>
      </c>
      <c r="H17" s="101">
        <v>174.23425870815694</v>
      </c>
      <c r="I17" s="101">
        <v>0</v>
      </c>
      <c r="J17" s="101">
        <v>229</v>
      </c>
    </row>
    <row r="18" spans="2:10" ht="15" thickBot="1" x14ac:dyDescent="0.35">
      <c r="B18" s="100" t="s">
        <v>10</v>
      </c>
      <c r="C18" s="101">
        <v>33.15</v>
      </c>
      <c r="D18" s="101">
        <v>37.167978337279457</v>
      </c>
      <c r="E18" s="101">
        <v>41.721188671177558</v>
      </c>
      <c r="F18" s="101">
        <v>46.171187847459336</v>
      </c>
      <c r="G18" s="101">
        <v>50.410701277106249</v>
      </c>
      <c r="H18" s="101">
        <v>54.561361006758005</v>
      </c>
      <c r="I18" s="101">
        <v>0</v>
      </c>
      <c r="J18" s="101">
        <v>116</v>
      </c>
    </row>
    <row r="19" spans="2:10" ht="15" thickBot="1" x14ac:dyDescent="0.35">
      <c r="B19" s="100" t="s">
        <v>171</v>
      </c>
      <c r="C19" s="101">
        <v>136.32</v>
      </c>
      <c r="D19" s="101">
        <v>152.84279960597092</v>
      </c>
      <c r="E19" s="101">
        <v>171.56658943152112</v>
      </c>
      <c r="F19" s="101">
        <v>189.86595256004998</v>
      </c>
      <c r="G19" s="101">
        <v>207.29975258205502</v>
      </c>
      <c r="H19" s="101">
        <v>224.3681668911388</v>
      </c>
      <c r="I19" s="101">
        <v>192</v>
      </c>
      <c r="J19" s="101">
        <v>370</v>
      </c>
    </row>
    <row r="20" spans="2:10" ht="15" thickBot="1" x14ac:dyDescent="0.35">
      <c r="B20" s="100" t="s">
        <v>174</v>
      </c>
      <c r="C20" s="101">
        <v>972.31000000000006</v>
      </c>
      <c r="D20" s="101">
        <v>1090.1597893550586</v>
      </c>
      <c r="E20" s="101">
        <v>1223.7082641590546</v>
      </c>
      <c r="F20" s="101">
        <v>1354.2294918842592</v>
      </c>
      <c r="G20" s="101">
        <v>1478.5770424960235</v>
      </c>
      <c r="H20" s="101">
        <v>1600.3184591396946</v>
      </c>
      <c r="I20" s="101">
        <v>1420</v>
      </c>
      <c r="J20" s="101">
        <v>2390</v>
      </c>
    </row>
    <row r="21" spans="2:10" ht="15" thickBot="1" x14ac:dyDescent="0.35">
      <c r="B21" s="100" t="s">
        <v>11</v>
      </c>
      <c r="C21" s="101">
        <v>826.3549999999999</v>
      </c>
      <c r="D21" s="101">
        <v>926.51417010264151</v>
      </c>
      <c r="E21" s="101">
        <v>1040.0154710217475</v>
      </c>
      <c r="F21" s="101">
        <v>1150.9439497341557</v>
      </c>
      <c r="G21" s="101">
        <v>1256.6254918203058</v>
      </c>
      <c r="H21" s="101">
        <v>1360.0921108518708</v>
      </c>
      <c r="I21" s="101">
        <v>338</v>
      </c>
      <c r="J21" s="101">
        <v>2200</v>
      </c>
    </row>
    <row r="22" spans="2:10" ht="15" thickBot="1" x14ac:dyDescent="0.35">
      <c r="B22" s="100" t="s">
        <v>12</v>
      </c>
      <c r="C22" s="101">
        <v>3355.571977818855</v>
      </c>
      <c r="D22" s="101">
        <v>3762.2873780016048</v>
      </c>
      <c r="E22" s="101">
        <v>4223.1810433272067</v>
      </c>
      <c r="F22" s="101">
        <v>4673.6272737117652</v>
      </c>
      <c r="G22" s="101">
        <v>5102.767317877976</v>
      </c>
      <c r="H22" s="101">
        <v>5522.913244824601</v>
      </c>
      <c r="I22" s="101">
        <v>0</v>
      </c>
      <c r="J22" s="101">
        <v>6000</v>
      </c>
    </row>
    <row r="23" spans="2:10" ht="15" thickBot="1" x14ac:dyDescent="0.35">
      <c r="B23" s="100" t="s">
        <v>13</v>
      </c>
      <c r="C23" s="101">
        <v>907.86864066543478</v>
      </c>
      <c r="D23" s="101">
        <v>1017.9077517148787</v>
      </c>
      <c r="E23" s="101">
        <v>1142.6050933890833</v>
      </c>
      <c r="F23" s="101">
        <v>1264.4758234986834</v>
      </c>
      <c r="G23" s="101">
        <v>1380.5820465592083</v>
      </c>
      <c r="H23" s="101">
        <v>1494.2548612386563</v>
      </c>
      <c r="I23" s="101">
        <v>0</v>
      </c>
      <c r="J23" s="101">
        <v>3000</v>
      </c>
    </row>
    <row r="24" spans="2:10" ht="15" thickBot="1" x14ac:dyDescent="0.35">
      <c r="B24" s="100" t="s">
        <v>183</v>
      </c>
      <c r="C24" s="101">
        <v>710.62900000000002</v>
      </c>
      <c r="D24" s="101">
        <v>796.76148651108804</v>
      </c>
      <c r="E24" s="101">
        <v>894.36761943318982</v>
      </c>
      <c r="F24" s="101">
        <v>989.76123827608399</v>
      </c>
      <c r="G24" s="101">
        <v>1080.642722107051</v>
      </c>
      <c r="H24" s="101">
        <v>1169.6194694078865</v>
      </c>
      <c r="I24" s="101">
        <v>1142.9100000000001</v>
      </c>
      <c r="J24" s="101">
        <v>1200</v>
      </c>
    </row>
    <row r="25" spans="2:10" ht="15" thickBot="1" x14ac:dyDescent="0.35">
      <c r="B25" s="100" t="s">
        <v>14</v>
      </c>
      <c r="C25" s="101">
        <v>7428.6660000000011</v>
      </c>
      <c r="D25" s="101">
        <v>7890.5415185100273</v>
      </c>
      <c r="E25" s="101">
        <v>8413.9431417448432</v>
      </c>
      <c r="F25" s="101">
        <v>8925.4804135724444</v>
      </c>
      <c r="G25" s="101">
        <v>9412.8218821365135</v>
      </c>
      <c r="H25" s="101">
        <v>9889.9494208801989</v>
      </c>
      <c r="I25" s="101">
        <v>1158.9000000000001</v>
      </c>
      <c r="J25" s="101">
        <v>9900</v>
      </c>
    </row>
    <row r="26" spans="2:10" ht="15" thickBot="1" x14ac:dyDescent="0.35">
      <c r="B26" s="100" t="s">
        <v>15</v>
      </c>
      <c r="C26" s="101">
        <v>2704.963855452866</v>
      </c>
      <c r="D26" s="101">
        <v>3032.8216586001827</v>
      </c>
      <c r="E26" s="101">
        <v>3404.3531632598761</v>
      </c>
      <c r="F26" s="101">
        <v>3767.4628745309842</v>
      </c>
      <c r="G26" s="101">
        <v>4113.3974323560797</v>
      </c>
      <c r="H26" s="101">
        <v>4452.0817323558313</v>
      </c>
      <c r="I26" s="101">
        <v>0</v>
      </c>
      <c r="J26" s="101">
        <v>5656.5</v>
      </c>
    </row>
    <row r="27" spans="2:10" ht="15" thickBot="1" x14ac:dyDescent="0.35">
      <c r="B27" s="100" t="s">
        <v>188</v>
      </c>
      <c r="C27" s="101">
        <v>5525.3709999999965</v>
      </c>
      <c r="D27" s="101">
        <v>6195.0790236329422</v>
      </c>
      <c r="E27" s="101">
        <v>6953.9983701132096</v>
      </c>
      <c r="F27" s="101">
        <v>7695.7147018975593</v>
      </c>
      <c r="G27" s="101">
        <v>8402.3477202469276</v>
      </c>
      <c r="H27" s="101">
        <v>9094.1707941861623</v>
      </c>
      <c r="I27" s="101">
        <v>7610.25</v>
      </c>
      <c r="J27" s="101">
        <v>9300</v>
      </c>
    </row>
    <row r="28" spans="2:10" ht="15" thickBot="1" x14ac:dyDescent="0.35">
      <c r="B28" s="100" t="s">
        <v>16</v>
      </c>
      <c r="C28" s="101">
        <v>624.53099999999995</v>
      </c>
      <c r="D28" s="101">
        <v>700.22789378459959</v>
      </c>
      <c r="E28" s="101">
        <v>786.00831619907058</v>
      </c>
      <c r="F28" s="101">
        <v>869.84428710593136</v>
      </c>
      <c r="G28" s="101">
        <v>949.71480178861054</v>
      </c>
      <c r="H28" s="101">
        <v>1027.9113529686751</v>
      </c>
      <c r="I28" s="101">
        <v>551.5</v>
      </c>
      <c r="J28" s="101">
        <v>1940</v>
      </c>
    </row>
    <row r="29" spans="2:10" ht="15" thickBot="1" x14ac:dyDescent="0.35">
      <c r="B29" s="100" t="s">
        <v>17</v>
      </c>
      <c r="C29" s="101">
        <v>3717.8250000000025</v>
      </c>
      <c r="D29" s="101">
        <v>4168.4476338400036</v>
      </c>
      <c r="E29" s="101">
        <v>4679.0973837532683</v>
      </c>
      <c r="F29" s="101">
        <v>5178.1718388832778</v>
      </c>
      <c r="G29" s="101">
        <v>5653.6399841797192</v>
      </c>
      <c r="H29" s="101">
        <v>6119.1430463031747</v>
      </c>
      <c r="I29" s="101">
        <v>0</v>
      </c>
      <c r="J29" s="101">
        <v>7019.36</v>
      </c>
    </row>
    <row r="30" spans="2:10" ht="15" thickBot="1" x14ac:dyDescent="0.35">
      <c r="B30" s="100" t="s">
        <v>18</v>
      </c>
      <c r="C30" s="101">
        <v>2268.7549999999983</v>
      </c>
      <c r="D30" s="101">
        <v>2483.1386885054199</v>
      </c>
      <c r="E30" s="101">
        <v>2726.0802735471671</v>
      </c>
      <c r="F30" s="101">
        <v>2963.5149128546864</v>
      </c>
      <c r="G30" s="101">
        <v>3189.718851806575</v>
      </c>
      <c r="H30" s="101">
        <v>3411.1819030922516</v>
      </c>
      <c r="I30" s="101">
        <v>0</v>
      </c>
      <c r="J30" s="101">
        <v>4260</v>
      </c>
    </row>
    <row r="31" spans="2:10" ht="15" thickBot="1" x14ac:dyDescent="0.35">
      <c r="B31" s="100" t="s">
        <v>19</v>
      </c>
      <c r="C31" s="101">
        <v>2371.8670000000002</v>
      </c>
      <c r="D31" s="101">
        <v>2659.3514713396089</v>
      </c>
      <c r="E31" s="101">
        <v>2985.1315417779765</v>
      </c>
      <c r="F31" s="101">
        <v>3303.5269021475069</v>
      </c>
      <c r="G31" s="101">
        <v>3606.8621057624791</v>
      </c>
      <c r="H31" s="101">
        <v>3903.8398686882683</v>
      </c>
      <c r="I31" s="101">
        <v>2658.6</v>
      </c>
      <c r="J31" s="101">
        <v>4500</v>
      </c>
    </row>
    <row r="32" spans="2:10" ht="15" thickBot="1" x14ac:dyDescent="0.35">
      <c r="B32" s="100" t="s">
        <v>189</v>
      </c>
      <c r="C32" s="101">
        <v>2419.7639999999997</v>
      </c>
      <c r="D32" s="101">
        <v>2709.5437490401528</v>
      </c>
      <c r="E32" s="101">
        <v>3037.9248494662438</v>
      </c>
      <c r="F32" s="101">
        <v>3358.8622802551181</v>
      </c>
      <c r="G32" s="101">
        <v>3664.6193139098255</v>
      </c>
      <c r="H32" s="101">
        <v>3963.9681490317057</v>
      </c>
      <c r="I32" s="101">
        <v>3227</v>
      </c>
      <c r="J32" s="101">
        <v>5500</v>
      </c>
    </row>
    <row r="33" spans="2:10" ht="15" thickBot="1" x14ac:dyDescent="0.35">
      <c r="B33" s="100" t="s">
        <v>190</v>
      </c>
      <c r="C33" s="101">
        <v>640.75</v>
      </c>
      <c r="D33" s="101">
        <v>694.17153701827817</v>
      </c>
      <c r="E33" s="101">
        <v>754.70931845615416</v>
      </c>
      <c r="F33" s="101">
        <v>813.87484294925196</v>
      </c>
      <c r="G33" s="101">
        <v>870.24182768882588</v>
      </c>
      <c r="H33" s="101">
        <v>925.42744686964068</v>
      </c>
      <c r="I33" s="101">
        <v>448.53</v>
      </c>
      <c r="J33" s="101">
        <v>1252</v>
      </c>
    </row>
    <row r="34" spans="2:10" ht="15" thickBot="1" x14ac:dyDescent="0.35">
      <c r="B34" s="100" t="s">
        <v>192</v>
      </c>
      <c r="C34" s="101">
        <v>5304.2960000000003</v>
      </c>
      <c r="D34" s="101">
        <v>5599.3472396538782</v>
      </c>
      <c r="E34" s="101">
        <v>5933.7020421566476</v>
      </c>
      <c r="F34" s="101">
        <v>6260.4777644741753</v>
      </c>
      <c r="G34" s="101">
        <v>6571.7969374375461</v>
      </c>
      <c r="H34" s="101">
        <v>6876.5913379579788</v>
      </c>
      <c r="I34" s="101">
        <v>3078.11</v>
      </c>
      <c r="J34" s="101">
        <v>6876.6</v>
      </c>
    </row>
    <row r="35" spans="2:10" ht="15" thickBot="1" x14ac:dyDescent="0.35">
      <c r="B35" s="100" t="s">
        <v>20</v>
      </c>
      <c r="C35" s="101">
        <v>2203.7399999999998</v>
      </c>
      <c r="D35" s="101">
        <v>2468.6647653371101</v>
      </c>
      <c r="E35" s="101">
        <v>2768.8799676060221</v>
      </c>
      <c r="F35" s="101">
        <v>3062.2899585431601</v>
      </c>
      <c r="G35" s="101">
        <v>3341.8216051107752</v>
      </c>
      <c r="H35" s="101">
        <v>3615.4946970410624</v>
      </c>
      <c r="I35" s="101">
        <v>0</v>
      </c>
      <c r="J35" s="101">
        <v>4000</v>
      </c>
    </row>
    <row r="36" spans="2:10" ht="15" thickBot="1" x14ac:dyDescent="0.35">
      <c r="B36" s="100" t="s">
        <v>21</v>
      </c>
      <c r="C36" s="101">
        <v>3868.306999999998</v>
      </c>
      <c r="D36" s="101">
        <v>4246.2644653088037</v>
      </c>
      <c r="E36" s="101">
        <v>4674.5693719955843</v>
      </c>
      <c r="F36" s="101">
        <v>5093.1655584629652</v>
      </c>
      <c r="G36" s="101">
        <v>5491.9620714120438</v>
      </c>
      <c r="H36" s="101">
        <v>5882.4004210226367</v>
      </c>
      <c r="I36" s="101">
        <v>971.6</v>
      </c>
      <c r="J36" s="101">
        <v>7000</v>
      </c>
    </row>
    <row r="37" spans="2:10" ht="15" thickBot="1" x14ac:dyDescent="0.35">
      <c r="B37" s="100" t="s">
        <v>202</v>
      </c>
      <c r="C37" s="101">
        <v>1211.1099999999999</v>
      </c>
      <c r="D37" s="101">
        <v>1339.7228806476803</v>
      </c>
      <c r="E37" s="101">
        <v>1485.4681903732494</v>
      </c>
      <c r="F37" s="101">
        <v>1627.909777882883</v>
      </c>
      <c r="G37" s="101">
        <v>1763.6138531568688</v>
      </c>
      <c r="H37" s="101">
        <v>1896.473779121598</v>
      </c>
      <c r="I37" s="101">
        <v>1536.8</v>
      </c>
      <c r="J37" s="101">
        <v>2474.1925000000001</v>
      </c>
    </row>
    <row r="38" spans="2:10" ht="15" thickBot="1" x14ac:dyDescent="0.35">
      <c r="B38" s="100" t="s">
        <v>203</v>
      </c>
      <c r="C38" s="101">
        <v>945.62199999999973</v>
      </c>
      <c r="D38" s="101">
        <v>1060.2370440800864</v>
      </c>
      <c r="E38" s="101">
        <v>1190.1198755238688</v>
      </c>
      <c r="F38" s="101">
        <v>1317.0585518760233</v>
      </c>
      <c r="G38" s="101">
        <v>1437.9930064271416</v>
      </c>
      <c r="H38" s="101">
        <v>1556.3928602694568</v>
      </c>
      <c r="I38" s="101">
        <v>1315.9</v>
      </c>
      <c r="J38" s="101">
        <v>2500</v>
      </c>
    </row>
    <row r="39" spans="2:10" ht="15" thickBot="1" x14ac:dyDescent="0.35">
      <c r="B39" s="100" t="s">
        <v>206</v>
      </c>
      <c r="C39" s="101">
        <v>1883.5510000000004</v>
      </c>
      <c r="D39" s="101">
        <v>2801.2456590202519</v>
      </c>
      <c r="E39" s="101">
        <v>2991.2788026303592</v>
      </c>
      <c r="F39" s="101">
        <v>3177.0043172711989</v>
      </c>
      <c r="G39" s="101">
        <v>3353.9449822817996</v>
      </c>
      <c r="H39" s="101">
        <v>3527.177242300485</v>
      </c>
      <c r="I39" s="101">
        <v>2453.7199999999998</v>
      </c>
      <c r="J39" s="101">
        <v>4252</v>
      </c>
    </row>
    <row r="40" spans="2:10" ht="15" thickBot="1" x14ac:dyDescent="0.35">
      <c r="B40" s="100" t="s">
        <v>208</v>
      </c>
      <c r="C40" s="101">
        <v>1066.1600000000003</v>
      </c>
      <c r="D40" s="101">
        <v>1195.3849708619573</v>
      </c>
      <c r="E40" s="101">
        <v>1341.8239068978187</v>
      </c>
      <c r="F40" s="101">
        <v>1484.9433977510489</v>
      </c>
      <c r="G40" s="101">
        <v>1621.2933114208031</v>
      </c>
      <c r="H40" s="101">
        <v>1754.7855399989485</v>
      </c>
      <c r="I40" s="101">
        <v>1700</v>
      </c>
      <c r="J40" s="101">
        <v>2000</v>
      </c>
    </row>
    <row r="41" spans="2:10" ht="15" thickBot="1" x14ac:dyDescent="0.35">
      <c r="B41" s="100" t="s">
        <v>22</v>
      </c>
      <c r="C41" s="101">
        <v>1056.173</v>
      </c>
      <c r="D41" s="101">
        <v>1184.1874867094859</v>
      </c>
      <c r="E41" s="101">
        <v>1329.2546908719041</v>
      </c>
      <c r="F41" s="101">
        <v>1471.0335439642436</v>
      </c>
      <c r="G41" s="101">
        <v>1606.1062322758717</v>
      </c>
      <c r="H41" s="101">
        <v>1738.3480041807129</v>
      </c>
      <c r="I41" s="101">
        <v>521.5</v>
      </c>
      <c r="J41" s="101">
        <v>2000</v>
      </c>
    </row>
    <row r="42" spans="2:10" ht="15" thickBot="1" x14ac:dyDescent="0.35">
      <c r="B42" s="100" t="s">
        <v>23</v>
      </c>
      <c r="C42" s="101">
        <v>1428.2500000000005</v>
      </c>
      <c r="D42" s="101">
        <v>1543.7896033186023</v>
      </c>
      <c r="E42" s="101">
        <v>1674.7201538702875</v>
      </c>
      <c r="F42" s="101">
        <v>1802.6827998669876</v>
      </c>
      <c r="G42" s="101">
        <v>1924.592790117694</v>
      </c>
      <c r="H42" s="101">
        <v>2043.9477339273633</v>
      </c>
      <c r="I42" s="101">
        <v>1456.7</v>
      </c>
      <c r="J42" s="101">
        <v>2430</v>
      </c>
    </row>
    <row r="43" spans="2:10" ht="15" thickBot="1" x14ac:dyDescent="0.35">
      <c r="B43" s="100" t="s">
        <v>24</v>
      </c>
      <c r="C43" s="101">
        <v>2550.9469999999978</v>
      </c>
      <c r="D43" s="101">
        <v>2857.7129191192266</v>
      </c>
      <c r="E43" s="101">
        <v>3205.3429050905206</v>
      </c>
      <c r="F43" s="101">
        <v>3545.0928919747689</v>
      </c>
      <c r="G43" s="101">
        <v>3868.7726445003964</v>
      </c>
      <c r="H43" s="101">
        <v>4185.668565790982</v>
      </c>
      <c r="I43" s="101">
        <v>2927.3</v>
      </c>
      <c r="J43" s="101">
        <v>5983.29</v>
      </c>
    </row>
    <row r="44" spans="2:10" ht="15" thickBot="1" x14ac:dyDescent="0.35">
      <c r="B44" s="100" t="s">
        <v>211</v>
      </c>
      <c r="C44" s="101">
        <v>3553.8830000000025</v>
      </c>
      <c r="D44" s="101">
        <v>3984.1718757157596</v>
      </c>
      <c r="E44" s="101">
        <v>4471.7792222493736</v>
      </c>
      <c r="F44" s="101">
        <v>4948.3335940668221</v>
      </c>
      <c r="G44" s="101">
        <v>5402.3468599670514</v>
      </c>
      <c r="H44" s="101">
        <v>5846.8447040643878</v>
      </c>
      <c r="I44" s="101">
        <v>5155.8999999999996</v>
      </c>
      <c r="J44" s="101">
        <v>9000</v>
      </c>
    </row>
    <row r="45" spans="2:10" ht="15" thickBot="1" x14ac:dyDescent="0.35">
      <c r="B45" s="100" t="s">
        <v>25</v>
      </c>
      <c r="C45" s="101">
        <v>875.23000000000013</v>
      </c>
      <c r="D45" s="101">
        <v>980.10105269273947</v>
      </c>
      <c r="E45" s="101">
        <v>1098.941902683649</v>
      </c>
      <c r="F45" s="101">
        <v>1215.0888947588912</v>
      </c>
      <c r="G45" s="101">
        <v>1325.7421136045443</v>
      </c>
      <c r="H45" s="101">
        <v>1434.0762106750296</v>
      </c>
      <c r="I45" s="101">
        <v>0</v>
      </c>
      <c r="J45" s="101">
        <v>1450</v>
      </c>
    </row>
    <row r="46" spans="2:10" ht="15" thickBot="1" x14ac:dyDescent="0.35">
      <c r="B46" s="100" t="s">
        <v>218</v>
      </c>
      <c r="C46" s="101">
        <v>3033.3439999999969</v>
      </c>
      <c r="D46" s="101">
        <v>3401.0034413730473</v>
      </c>
      <c r="E46" s="101">
        <v>3817.6385317823319</v>
      </c>
      <c r="F46" s="101">
        <v>4224.8294307681317</v>
      </c>
      <c r="G46" s="101">
        <v>4612.7601283469812</v>
      </c>
      <c r="H46" s="101">
        <v>4992.5603934142746</v>
      </c>
      <c r="I46" s="101">
        <v>3922.55</v>
      </c>
      <c r="J46" s="101">
        <v>5000</v>
      </c>
    </row>
    <row r="47" spans="2:10" ht="15" thickBot="1" x14ac:dyDescent="0.35">
      <c r="B47" s="100" t="s">
        <v>26</v>
      </c>
      <c r="C47" s="101">
        <v>6774.8389999999963</v>
      </c>
      <c r="D47" s="101">
        <v>7595.9900208312492</v>
      </c>
      <c r="E47" s="101">
        <v>8526.5259769487711</v>
      </c>
      <c r="F47" s="101">
        <v>9435.9687512909022</v>
      </c>
      <c r="G47" s="101">
        <v>10302.394721854873</v>
      </c>
      <c r="H47" s="101">
        <v>11150.661732780187</v>
      </c>
      <c r="I47" s="101">
        <v>8021.54</v>
      </c>
      <c r="J47" s="101">
        <v>12000</v>
      </c>
    </row>
    <row r="48" spans="2:10" ht="15" thickBot="1" x14ac:dyDescent="0.35">
      <c r="B48" s="100" t="s">
        <v>27</v>
      </c>
      <c r="C48" s="101">
        <v>2259.3820000000023</v>
      </c>
      <c r="D48" s="101">
        <v>2533.2326163390417</v>
      </c>
      <c r="E48" s="101">
        <v>2843.562675784694</v>
      </c>
      <c r="F48" s="101">
        <v>3146.8582425691852</v>
      </c>
      <c r="G48" s="101">
        <v>3435.8078755013876</v>
      </c>
      <c r="H48" s="101">
        <v>3718.7015672449788</v>
      </c>
      <c r="I48" s="101">
        <v>2705.41</v>
      </c>
      <c r="J48" s="101">
        <v>4389.3819999999996</v>
      </c>
    </row>
    <row r="49" spans="2:10" ht="15" thickBot="1" x14ac:dyDescent="0.35">
      <c r="B49" s="100" t="s">
        <v>28</v>
      </c>
      <c r="C49" s="101">
        <v>1367.7939999999994</v>
      </c>
      <c r="D49" s="101">
        <v>1533.5788163457255</v>
      </c>
      <c r="E49" s="101">
        <v>1721.4477085159763</v>
      </c>
      <c r="F49" s="101">
        <v>1905.0580304865089</v>
      </c>
      <c r="G49" s="101">
        <v>2079.9835518135214</v>
      </c>
      <c r="H49" s="101">
        <v>2251.2429024699104</v>
      </c>
      <c r="I49" s="101">
        <v>1632.6310000000001</v>
      </c>
      <c r="J49" s="101">
        <v>4000</v>
      </c>
    </row>
    <row r="50" spans="2:10" ht="15" thickBot="1" x14ac:dyDescent="0.35">
      <c r="B50" s="100" t="s">
        <v>29</v>
      </c>
      <c r="C50" s="101">
        <v>3648.0049999999983</v>
      </c>
      <c r="D50" s="101">
        <v>4090.1650321051916</v>
      </c>
      <c r="E50" s="101">
        <v>4591.2248832096238</v>
      </c>
      <c r="F50" s="101">
        <v>5080.926821220839</v>
      </c>
      <c r="G50" s="101">
        <v>5547.4657711128166</v>
      </c>
      <c r="H50" s="101">
        <v>6004.2267800741511</v>
      </c>
      <c r="I50" s="101">
        <v>3242.2</v>
      </c>
      <c r="J50" s="101">
        <v>6004.23</v>
      </c>
    </row>
    <row r="51" spans="2:10" ht="15" thickBot="1" x14ac:dyDescent="0.35">
      <c r="B51" s="100" t="s">
        <v>30</v>
      </c>
      <c r="C51" s="101">
        <v>731.72499999999991</v>
      </c>
      <c r="D51" s="101">
        <v>820.41444792898369</v>
      </c>
      <c r="E51" s="101">
        <v>920.91815325542677</v>
      </c>
      <c r="F51" s="101">
        <v>1019.143662976838</v>
      </c>
      <c r="G51" s="101">
        <v>1112.7230887478299</v>
      </c>
      <c r="H51" s="101">
        <v>1204.3412332630464</v>
      </c>
      <c r="I51" s="101">
        <v>573.21</v>
      </c>
      <c r="J51" s="101">
        <v>1300</v>
      </c>
    </row>
  </sheetData>
  <mergeCells count="3">
    <mergeCell ref="B3:N12"/>
    <mergeCell ref="D14:H14"/>
    <mergeCell ref="I14:J14"/>
  </mergeCells>
  <hyperlinks>
    <hyperlink ref="K1" location="'Assumptions Summary'!A1" display="Return to Assumptions Summary" xr:uid="{D82C9E68-E6AE-42AD-88F2-3FDCDE6ADE0A}"/>
  </hyperlinks>
  <pageMargins left="0.7" right="0.7" top="0.75" bottom="0.75" header="0.3" footer="0.3"/>
  <pageSetup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38CF2-B0E5-41AD-AB06-096FE00A1947}">
  <sheetPr>
    <tabColor rgb="FF1CAAB8"/>
  </sheetPr>
  <dimension ref="B1:AU17"/>
  <sheetViews>
    <sheetView workbookViewId="0"/>
  </sheetViews>
  <sheetFormatPr defaultColWidth="8.6640625" defaultRowHeight="14.4" x14ac:dyDescent="0.3"/>
  <cols>
    <col min="1" max="1" width="6.88671875" style="8" customWidth="1"/>
    <col min="2" max="2" width="28.5546875" style="8" customWidth="1"/>
    <col min="3" max="10" width="14.44140625" style="8" customWidth="1"/>
    <col min="11" max="16384" width="8.6640625" style="8"/>
  </cols>
  <sheetData>
    <row r="1" spans="2:47" ht="17.399999999999999" x14ac:dyDescent="0.3">
      <c r="J1" s="27"/>
      <c r="K1" s="27" t="s">
        <v>747</v>
      </c>
      <c r="L1" s="27"/>
      <c r="M1" s="27"/>
      <c r="N1" s="27"/>
    </row>
    <row r="2" spans="2:47" ht="18" thickBot="1" x14ac:dyDescent="0.35">
      <c r="B2" s="45" t="s">
        <v>836</v>
      </c>
      <c r="C2" s="46"/>
      <c r="D2" s="46"/>
      <c r="E2" s="46"/>
      <c r="F2" s="46"/>
      <c r="G2" s="46"/>
      <c r="H2" s="46"/>
      <c r="I2" s="46"/>
      <c r="J2" s="46"/>
    </row>
    <row r="3" spans="2:47" ht="15" customHeight="1" x14ac:dyDescent="0.3">
      <c r="B3" s="141" t="s">
        <v>964</v>
      </c>
      <c r="C3" s="141"/>
      <c r="D3" s="141"/>
      <c r="E3" s="141"/>
      <c r="F3" s="141"/>
      <c r="G3" s="141"/>
      <c r="H3" s="141"/>
      <c r="I3" s="141"/>
      <c r="J3" s="141"/>
      <c r="K3" s="141"/>
      <c r="L3" s="141"/>
      <c r="M3" s="141"/>
      <c r="N3" s="141"/>
    </row>
    <row r="4" spans="2:47" x14ac:dyDescent="0.3">
      <c r="B4" s="141"/>
      <c r="C4" s="141"/>
      <c r="D4" s="141"/>
      <c r="E4" s="141"/>
      <c r="F4" s="141"/>
      <c r="G4" s="141"/>
      <c r="H4" s="141"/>
      <c r="I4" s="141"/>
      <c r="J4" s="141"/>
      <c r="K4" s="141"/>
      <c r="L4" s="141"/>
      <c r="M4" s="141"/>
      <c r="N4" s="141"/>
    </row>
    <row r="5" spans="2:47" x14ac:dyDescent="0.3">
      <c r="B5" s="141"/>
      <c r="C5" s="141"/>
      <c r="D5" s="141"/>
      <c r="E5" s="141"/>
      <c r="F5" s="141"/>
      <c r="G5" s="141"/>
      <c r="H5" s="141"/>
      <c r="I5" s="141"/>
      <c r="J5" s="141"/>
      <c r="K5" s="141"/>
      <c r="L5" s="141"/>
      <c r="M5" s="141"/>
      <c r="N5" s="141"/>
    </row>
    <row r="6" spans="2:47" x14ac:dyDescent="0.3">
      <c r="B6" s="141"/>
      <c r="C6" s="141"/>
      <c r="D6" s="141"/>
      <c r="E6" s="141"/>
      <c r="F6" s="141"/>
      <c r="G6" s="141"/>
      <c r="H6" s="141"/>
      <c r="I6" s="141"/>
      <c r="J6" s="141"/>
      <c r="K6" s="141"/>
      <c r="L6" s="141"/>
      <c r="M6" s="141"/>
      <c r="N6" s="141"/>
    </row>
    <row r="7" spans="2:47" x14ac:dyDescent="0.3">
      <c r="B7" s="141"/>
      <c r="C7" s="141"/>
      <c r="D7" s="141"/>
      <c r="E7" s="141"/>
      <c r="F7" s="141"/>
      <c r="G7" s="141"/>
      <c r="H7" s="141"/>
      <c r="I7" s="141"/>
      <c r="J7" s="141"/>
      <c r="K7" s="141"/>
      <c r="L7" s="141"/>
      <c r="M7" s="141"/>
      <c r="N7" s="141"/>
    </row>
    <row r="8" spans="2:47" x14ac:dyDescent="0.3">
      <c r="B8" s="141"/>
      <c r="C8" s="141"/>
      <c r="D8" s="141"/>
      <c r="E8" s="141"/>
      <c r="F8" s="141"/>
      <c r="G8" s="141"/>
      <c r="H8" s="141"/>
      <c r="I8" s="141"/>
      <c r="J8" s="141"/>
      <c r="K8" s="141"/>
      <c r="L8" s="141"/>
      <c r="M8" s="141"/>
      <c r="N8" s="141"/>
    </row>
    <row r="9" spans="2:47" x14ac:dyDescent="0.3">
      <c r="B9" s="141"/>
      <c r="C9" s="141"/>
      <c r="D9" s="141"/>
      <c r="E9" s="141"/>
      <c r="F9" s="141"/>
      <c r="G9" s="141"/>
      <c r="H9" s="141"/>
      <c r="I9" s="141"/>
      <c r="J9" s="141"/>
      <c r="K9" s="141"/>
      <c r="L9" s="141"/>
      <c r="M9" s="141"/>
      <c r="N9" s="141"/>
    </row>
    <row r="10" spans="2:47" x14ac:dyDescent="0.3">
      <c r="B10" s="141"/>
      <c r="C10" s="141"/>
      <c r="D10" s="141"/>
      <c r="E10" s="141"/>
      <c r="F10" s="141"/>
      <c r="G10" s="141"/>
      <c r="H10" s="141"/>
      <c r="I10" s="141"/>
      <c r="J10" s="141"/>
      <c r="K10" s="141"/>
      <c r="L10" s="141"/>
      <c r="M10" s="141"/>
      <c r="N10" s="141"/>
    </row>
    <row r="11" spans="2:47" x14ac:dyDescent="0.3">
      <c r="B11" s="141"/>
      <c r="C11" s="141"/>
      <c r="D11" s="141"/>
      <c r="E11" s="141"/>
      <c r="F11" s="141"/>
      <c r="G11" s="141"/>
      <c r="H11" s="141"/>
      <c r="I11" s="141"/>
      <c r="J11" s="141"/>
      <c r="K11" s="141"/>
      <c r="L11" s="141"/>
      <c r="M11" s="141"/>
      <c r="N11" s="141"/>
    </row>
    <row r="12" spans="2:47" x14ac:dyDescent="0.3">
      <c r="B12" s="141"/>
      <c r="C12" s="141"/>
      <c r="D12" s="141"/>
      <c r="E12" s="141"/>
      <c r="F12" s="141"/>
      <c r="G12" s="141"/>
      <c r="H12" s="141"/>
      <c r="I12" s="141"/>
      <c r="J12" s="141"/>
      <c r="K12" s="141"/>
      <c r="L12" s="141"/>
      <c r="M12" s="141"/>
      <c r="N12" s="141"/>
    </row>
    <row r="14" spans="2:47" x14ac:dyDescent="0.3">
      <c r="B14" s="74"/>
      <c r="C14" s="74"/>
      <c r="D14" s="148" t="s">
        <v>715</v>
      </c>
      <c r="E14" s="148"/>
      <c r="F14" s="148"/>
      <c r="G14" s="148"/>
      <c r="H14" s="151"/>
      <c r="I14" s="150" t="s">
        <v>716</v>
      </c>
      <c r="J14" s="150"/>
    </row>
    <row r="15" spans="2:47" ht="15" thickBot="1" x14ac:dyDescent="0.35">
      <c r="B15" s="75" t="s">
        <v>0</v>
      </c>
      <c r="C15" s="79" t="s">
        <v>665</v>
      </c>
      <c r="D15" s="76">
        <v>2021</v>
      </c>
      <c r="E15" s="77">
        <v>2022</v>
      </c>
      <c r="F15" s="77">
        <v>2023</v>
      </c>
      <c r="G15" s="77">
        <v>2024</v>
      </c>
      <c r="H15" s="78">
        <v>2025</v>
      </c>
      <c r="I15" s="76" t="s">
        <v>666</v>
      </c>
      <c r="J15" s="77" t="s">
        <v>667</v>
      </c>
    </row>
    <row r="16" spans="2:47" s="49" customFormat="1" ht="15" thickBot="1" x14ac:dyDescent="0.35">
      <c r="B16" s="47" t="s">
        <v>34</v>
      </c>
      <c r="C16" s="65">
        <v>321.4249999999999</v>
      </c>
      <c r="D16" s="65">
        <v>343.42290577610083</v>
      </c>
      <c r="E16" s="65">
        <v>367.8205830914128</v>
      </c>
      <c r="F16" s="65">
        <v>423.01532849326611</v>
      </c>
      <c r="G16" s="65">
        <v>449.01285350138545</v>
      </c>
      <c r="H16" s="65">
        <v>505.80744659604613</v>
      </c>
      <c r="I16" s="65">
        <v>386</v>
      </c>
      <c r="J16" s="65">
        <v>2700</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2:10" ht="15" thickBot="1" x14ac:dyDescent="0.35">
      <c r="B17" s="47" t="s">
        <v>35</v>
      </c>
      <c r="C17" s="65">
        <v>2140.6440000000002</v>
      </c>
      <c r="D17" s="65">
        <v>2148.2163303622651</v>
      </c>
      <c r="E17" s="65">
        <v>2156.6147331276861</v>
      </c>
      <c r="F17" s="65">
        <v>2175.6143984002774</v>
      </c>
      <c r="G17" s="65">
        <v>2184.5635161011355</v>
      </c>
      <c r="H17" s="65">
        <v>2204.1138963091644</v>
      </c>
      <c r="I17" s="65">
        <v>2154</v>
      </c>
      <c r="J17" s="65">
        <v>3900</v>
      </c>
    </row>
  </sheetData>
  <mergeCells count="3">
    <mergeCell ref="B3:N12"/>
    <mergeCell ref="D14:H14"/>
    <mergeCell ref="I14:J14"/>
  </mergeCells>
  <hyperlinks>
    <hyperlink ref="K1" location="'Assumptions Summary'!A1" display="Return to Assumptions Summary" xr:uid="{F4011EDB-E3BA-4BE7-BDCE-568B637442FB}"/>
  </hyperlinks>
  <pageMargins left="0.7" right="0.7" top="0.75" bottom="0.75" header="0.3" footer="0.3"/>
  <pageSetup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FD229-1701-432F-BD81-1E641C5526A8}">
  <sheetPr>
    <tabColor rgb="FF1CAAB8"/>
  </sheetPr>
  <dimension ref="B1:AU20"/>
  <sheetViews>
    <sheetView workbookViewId="0"/>
  </sheetViews>
  <sheetFormatPr defaultColWidth="8.6640625" defaultRowHeight="14.4" x14ac:dyDescent="0.3"/>
  <cols>
    <col min="1" max="1" width="6.88671875" style="8" customWidth="1"/>
    <col min="2" max="2" width="28.5546875" style="8" customWidth="1"/>
    <col min="3" max="10" width="14.44140625" style="8" customWidth="1"/>
    <col min="11" max="16384" width="8.6640625" style="8"/>
  </cols>
  <sheetData>
    <row r="1" spans="2:47" ht="17.399999999999999" x14ac:dyDescent="0.3">
      <c r="J1" s="27"/>
      <c r="K1" s="27" t="s">
        <v>747</v>
      </c>
      <c r="L1" s="27"/>
      <c r="M1" s="27"/>
      <c r="N1" s="27"/>
    </row>
    <row r="2" spans="2:47" ht="18" thickBot="1" x14ac:dyDescent="0.35">
      <c r="B2" s="45" t="s">
        <v>837</v>
      </c>
      <c r="C2" s="46"/>
      <c r="D2" s="46"/>
      <c r="E2" s="46"/>
      <c r="F2" s="46"/>
      <c r="G2" s="46"/>
      <c r="H2" s="46"/>
      <c r="I2" s="46"/>
      <c r="J2" s="46"/>
    </row>
    <row r="3" spans="2:47" ht="15" customHeight="1" x14ac:dyDescent="0.3">
      <c r="B3" s="141" t="s">
        <v>964</v>
      </c>
      <c r="C3" s="141"/>
      <c r="D3" s="141"/>
      <c r="E3" s="141"/>
      <c r="F3" s="141"/>
      <c r="G3" s="141"/>
      <c r="H3" s="141"/>
      <c r="I3" s="141"/>
      <c r="J3" s="141"/>
      <c r="K3" s="141"/>
      <c r="L3" s="141"/>
      <c r="M3" s="141"/>
      <c r="N3" s="141"/>
    </row>
    <row r="4" spans="2:47" x14ac:dyDescent="0.3">
      <c r="B4" s="141"/>
      <c r="C4" s="141"/>
      <c r="D4" s="141"/>
      <c r="E4" s="141"/>
      <c r="F4" s="141"/>
      <c r="G4" s="141"/>
      <c r="H4" s="141"/>
      <c r="I4" s="141"/>
      <c r="J4" s="141"/>
      <c r="K4" s="141"/>
      <c r="L4" s="141"/>
      <c r="M4" s="141"/>
      <c r="N4" s="141"/>
    </row>
    <row r="5" spans="2:47" x14ac:dyDescent="0.3">
      <c r="B5" s="141"/>
      <c r="C5" s="141"/>
      <c r="D5" s="141"/>
      <c r="E5" s="141"/>
      <c r="F5" s="141"/>
      <c r="G5" s="141"/>
      <c r="H5" s="141"/>
      <c r="I5" s="141"/>
      <c r="J5" s="141"/>
      <c r="K5" s="141"/>
      <c r="L5" s="141"/>
      <c r="M5" s="141"/>
      <c r="N5" s="141"/>
    </row>
    <row r="6" spans="2:47" x14ac:dyDescent="0.3">
      <c r="B6" s="141"/>
      <c r="C6" s="141"/>
      <c r="D6" s="141"/>
      <c r="E6" s="141"/>
      <c r="F6" s="141"/>
      <c r="G6" s="141"/>
      <c r="H6" s="141"/>
      <c r="I6" s="141"/>
      <c r="J6" s="141"/>
      <c r="K6" s="141"/>
      <c r="L6" s="141"/>
      <c r="M6" s="141"/>
      <c r="N6" s="141"/>
    </row>
    <row r="7" spans="2:47" x14ac:dyDescent="0.3">
      <c r="B7" s="141"/>
      <c r="C7" s="141"/>
      <c r="D7" s="141"/>
      <c r="E7" s="141"/>
      <c r="F7" s="141"/>
      <c r="G7" s="141"/>
      <c r="H7" s="141"/>
      <c r="I7" s="141"/>
      <c r="J7" s="141"/>
      <c r="K7" s="141"/>
      <c r="L7" s="141"/>
      <c r="M7" s="141"/>
      <c r="N7" s="141"/>
    </row>
    <row r="8" spans="2:47" x14ac:dyDescent="0.3">
      <c r="B8" s="141"/>
      <c r="C8" s="141"/>
      <c r="D8" s="141"/>
      <c r="E8" s="141"/>
      <c r="F8" s="141"/>
      <c r="G8" s="141"/>
      <c r="H8" s="141"/>
      <c r="I8" s="141"/>
      <c r="J8" s="141"/>
      <c r="K8" s="141"/>
      <c r="L8" s="141"/>
      <c r="M8" s="141"/>
      <c r="N8" s="141"/>
    </row>
    <row r="9" spans="2:47" x14ac:dyDescent="0.3">
      <c r="B9" s="141"/>
      <c r="C9" s="141"/>
      <c r="D9" s="141"/>
      <c r="E9" s="141"/>
      <c r="F9" s="141"/>
      <c r="G9" s="141"/>
      <c r="H9" s="141"/>
      <c r="I9" s="141"/>
      <c r="J9" s="141"/>
      <c r="K9" s="141"/>
      <c r="L9" s="141"/>
      <c r="M9" s="141"/>
      <c r="N9" s="141"/>
    </row>
    <row r="10" spans="2:47" x14ac:dyDescent="0.3">
      <c r="B10" s="141"/>
      <c r="C10" s="141"/>
      <c r="D10" s="141"/>
      <c r="E10" s="141"/>
      <c r="F10" s="141"/>
      <c r="G10" s="141"/>
      <c r="H10" s="141"/>
      <c r="I10" s="141"/>
      <c r="J10" s="141"/>
      <c r="K10" s="141"/>
      <c r="L10" s="141"/>
      <c r="M10" s="141"/>
      <c r="N10" s="141"/>
    </row>
    <row r="11" spans="2:47" x14ac:dyDescent="0.3">
      <c r="B11" s="141"/>
      <c r="C11" s="141"/>
      <c r="D11" s="141"/>
      <c r="E11" s="141"/>
      <c r="F11" s="141"/>
      <c r="G11" s="141"/>
      <c r="H11" s="141"/>
      <c r="I11" s="141"/>
      <c r="J11" s="141"/>
      <c r="K11" s="141"/>
      <c r="L11" s="141"/>
      <c r="M11" s="141"/>
      <c r="N11" s="141"/>
    </row>
    <row r="12" spans="2:47" x14ac:dyDescent="0.3">
      <c r="B12" s="141"/>
      <c r="C12" s="141"/>
      <c r="D12" s="141"/>
      <c r="E12" s="141"/>
      <c r="F12" s="141"/>
      <c r="G12" s="141"/>
      <c r="H12" s="141"/>
      <c r="I12" s="141"/>
      <c r="J12" s="141"/>
      <c r="K12" s="141"/>
      <c r="L12" s="141"/>
      <c r="M12" s="141"/>
      <c r="N12" s="141"/>
    </row>
    <row r="14" spans="2:47" x14ac:dyDescent="0.3">
      <c r="B14" s="74"/>
      <c r="C14" s="74"/>
      <c r="D14" s="148" t="s">
        <v>715</v>
      </c>
      <c r="E14" s="148"/>
      <c r="F14" s="148"/>
      <c r="G14" s="148"/>
      <c r="H14" s="151"/>
      <c r="I14" s="150" t="s">
        <v>716</v>
      </c>
      <c r="J14" s="150"/>
    </row>
    <row r="15" spans="2:47" ht="15" thickBot="1" x14ac:dyDescent="0.35">
      <c r="B15" s="75" t="s">
        <v>0</v>
      </c>
      <c r="C15" s="79" t="s">
        <v>665</v>
      </c>
      <c r="D15" s="76">
        <v>2021</v>
      </c>
      <c r="E15" s="77">
        <v>2022</v>
      </c>
      <c r="F15" s="77">
        <v>2023</v>
      </c>
      <c r="G15" s="77">
        <v>2024</v>
      </c>
      <c r="H15" s="78">
        <v>2025</v>
      </c>
      <c r="I15" s="76" t="s">
        <v>666</v>
      </c>
      <c r="J15" s="77" t="s">
        <v>667</v>
      </c>
    </row>
    <row r="16" spans="2:47" s="49" customFormat="1" x14ac:dyDescent="0.3">
      <c r="B16" s="96" t="s">
        <v>234</v>
      </c>
      <c r="C16" s="102">
        <v>817.86999999999989</v>
      </c>
      <c r="D16" s="102">
        <v>930.95286838107154</v>
      </c>
      <c r="E16" s="102">
        <v>1046.72019654567</v>
      </c>
      <c r="F16" s="102">
        <v>1141.3474039149942</v>
      </c>
      <c r="G16" s="102">
        <v>1248.7257952560713</v>
      </c>
      <c r="H16" s="102">
        <v>1332.6151634912876</v>
      </c>
      <c r="I16" s="102">
        <v>1025.5</v>
      </c>
      <c r="J16" s="102">
        <v>1350</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row>
    <row r="17" spans="2:10" ht="15" thickBot="1" x14ac:dyDescent="0.35">
      <c r="B17" s="97" t="s">
        <v>235</v>
      </c>
      <c r="C17" s="103">
        <v>217.23000000000002</v>
      </c>
      <c r="D17" s="103">
        <v>247.26532529426464</v>
      </c>
      <c r="E17" s="103">
        <v>278.0136553432892</v>
      </c>
      <c r="F17" s="103">
        <v>303.14707294857891</v>
      </c>
      <c r="G17" s="103">
        <v>331.66726313897857</v>
      </c>
      <c r="H17" s="103">
        <v>353.94866172522825</v>
      </c>
      <c r="I17" s="103">
        <v>282.2</v>
      </c>
      <c r="J17" s="103">
        <v>550</v>
      </c>
    </row>
    <row r="18" spans="2:10" ht="15" thickBot="1" x14ac:dyDescent="0.35">
      <c r="B18" s="47" t="s">
        <v>31</v>
      </c>
      <c r="C18" s="73">
        <v>110.99999999999999</v>
      </c>
      <c r="D18" s="73">
        <v>126.34742488451582</v>
      </c>
      <c r="E18" s="73">
        <v>142.05918033008837</v>
      </c>
      <c r="F18" s="73">
        <v>154.901832607339</v>
      </c>
      <c r="G18" s="73">
        <v>169.47505504960921</v>
      </c>
      <c r="H18" s="73">
        <v>180.8603850826328</v>
      </c>
      <c r="I18" s="73">
        <v>125</v>
      </c>
      <c r="J18" s="73">
        <v>800</v>
      </c>
    </row>
    <row r="19" spans="2:10" ht="15" thickBot="1" x14ac:dyDescent="0.35">
      <c r="B19" s="47" t="s">
        <v>32</v>
      </c>
      <c r="C19" s="73">
        <v>221.84</v>
      </c>
      <c r="D19" s="73">
        <v>251.46191267800606</v>
      </c>
      <c r="E19" s="73">
        <v>281.78701616142467</v>
      </c>
      <c r="F19" s="73">
        <v>306.57449205221906</v>
      </c>
      <c r="G19" s="73">
        <v>334.70212426872331</v>
      </c>
      <c r="H19" s="73">
        <v>356.67683693786722</v>
      </c>
      <c r="I19" s="73">
        <v>212</v>
      </c>
      <c r="J19" s="73">
        <v>1000</v>
      </c>
    </row>
    <row r="20" spans="2:10" ht="15" thickBot="1" x14ac:dyDescent="0.35">
      <c r="B20" s="47" t="s">
        <v>33</v>
      </c>
      <c r="C20" s="73">
        <v>872.42700000000059</v>
      </c>
      <c r="D20" s="73">
        <v>1242.6384015772073</v>
      </c>
      <c r="E20" s="73">
        <v>1365.7034862779085</v>
      </c>
      <c r="F20" s="73">
        <v>1466.2958163810904</v>
      </c>
      <c r="G20" s="73">
        <v>1580.4431413208713</v>
      </c>
      <c r="H20" s="73">
        <v>1669.620738930075</v>
      </c>
      <c r="I20" s="73">
        <v>823</v>
      </c>
      <c r="J20" s="73">
        <v>2000</v>
      </c>
    </row>
  </sheetData>
  <mergeCells count="3">
    <mergeCell ref="B3:N12"/>
    <mergeCell ref="D14:H14"/>
    <mergeCell ref="I14:J14"/>
  </mergeCells>
  <hyperlinks>
    <hyperlink ref="K1" location="'Assumptions Summary'!A1" display="Return to Assumptions Summary" xr:uid="{B947491B-7F86-48D9-BCA5-EB8915C4D65E}"/>
  </hyperlinks>
  <pageMargins left="0.7" right="0.7" top="0.75" bottom="0.75" header="0.3" footer="0.3"/>
  <pageSetup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716B6-B869-452C-BAD1-4FC71CE4DEAE}">
  <sheetPr>
    <tabColor rgb="FFFFC000"/>
  </sheetPr>
  <dimension ref="B1:AR21"/>
  <sheetViews>
    <sheetView workbookViewId="0"/>
  </sheetViews>
  <sheetFormatPr defaultColWidth="8.6640625" defaultRowHeight="14.4" x14ac:dyDescent="0.3"/>
  <cols>
    <col min="1" max="1" width="6.88671875" style="8" customWidth="1"/>
    <col min="2" max="3" width="27.6640625" style="8" customWidth="1"/>
    <col min="4" max="4" width="24" style="8" customWidth="1"/>
    <col min="5" max="5" width="25.33203125" style="8" customWidth="1"/>
    <col min="6" max="6" width="31.6640625" style="8" customWidth="1"/>
    <col min="7" max="7" width="28" style="8" customWidth="1"/>
    <col min="8" max="16384" width="8.6640625" style="8"/>
  </cols>
  <sheetData>
    <row r="1" spans="2:44" ht="17.399999999999999" x14ac:dyDescent="0.3">
      <c r="G1" s="27" t="s">
        <v>747</v>
      </c>
      <c r="H1" s="27"/>
      <c r="I1" s="27"/>
      <c r="J1" s="27"/>
      <c r="K1" s="27"/>
    </row>
    <row r="2" spans="2:44" ht="18" thickBot="1" x14ac:dyDescent="0.35">
      <c r="B2" s="45" t="s">
        <v>844</v>
      </c>
      <c r="C2" s="46"/>
      <c r="D2" s="46"/>
      <c r="E2" s="46"/>
      <c r="F2" s="46"/>
      <c r="G2" s="46"/>
    </row>
    <row r="3" spans="2:44" ht="15" customHeight="1" x14ac:dyDescent="0.3">
      <c r="B3" s="141" t="s">
        <v>982</v>
      </c>
      <c r="C3" s="141"/>
      <c r="D3" s="141"/>
      <c r="E3" s="141"/>
      <c r="F3" s="141"/>
      <c r="G3" s="141"/>
      <c r="H3" s="141"/>
      <c r="I3" s="141"/>
      <c r="J3" s="83"/>
      <c r="K3" s="83"/>
    </row>
    <row r="4" spans="2:44" x14ac:dyDescent="0.3">
      <c r="B4" s="141"/>
      <c r="C4" s="141"/>
      <c r="D4" s="141"/>
      <c r="E4" s="141"/>
      <c r="F4" s="141"/>
      <c r="G4" s="141"/>
      <c r="H4" s="141"/>
      <c r="I4" s="141"/>
      <c r="J4" s="83"/>
      <c r="K4" s="83"/>
    </row>
    <row r="5" spans="2:44" x14ac:dyDescent="0.3">
      <c r="B5" s="141"/>
      <c r="C5" s="141"/>
      <c r="D5" s="141"/>
      <c r="E5" s="141"/>
      <c r="F5" s="141"/>
      <c r="G5" s="141"/>
      <c r="H5" s="141"/>
      <c r="I5" s="141"/>
      <c r="J5" s="83"/>
      <c r="K5" s="83"/>
    </row>
    <row r="6" spans="2:44" x14ac:dyDescent="0.3">
      <c r="B6" s="141"/>
      <c r="C6" s="141"/>
      <c r="D6" s="141"/>
      <c r="E6" s="141"/>
      <c r="F6" s="141"/>
      <c r="G6" s="141"/>
      <c r="H6" s="141"/>
      <c r="I6" s="141"/>
      <c r="J6" s="83"/>
      <c r="K6" s="83"/>
    </row>
    <row r="7" spans="2:44" x14ac:dyDescent="0.3">
      <c r="B7" s="141"/>
      <c r="C7" s="141"/>
      <c r="D7" s="141"/>
      <c r="E7" s="141"/>
      <c r="F7" s="141"/>
      <c r="G7" s="141"/>
      <c r="H7" s="141"/>
      <c r="I7" s="141"/>
      <c r="J7" s="83"/>
      <c r="K7" s="83"/>
    </row>
    <row r="8" spans="2:44" x14ac:dyDescent="0.3">
      <c r="B8" s="141"/>
      <c r="C8" s="141"/>
      <c r="D8" s="141"/>
      <c r="E8" s="141"/>
      <c r="F8" s="141"/>
      <c r="G8" s="141"/>
      <c r="H8" s="141"/>
      <c r="I8" s="141"/>
      <c r="J8" s="83"/>
      <c r="K8" s="83"/>
    </row>
    <row r="9" spans="2:44" x14ac:dyDescent="0.3">
      <c r="B9" s="141"/>
      <c r="C9" s="141"/>
      <c r="D9" s="141"/>
      <c r="E9" s="141"/>
      <c r="F9" s="141"/>
      <c r="G9" s="141"/>
      <c r="H9" s="141"/>
      <c r="I9" s="141"/>
      <c r="J9" s="83"/>
      <c r="K9" s="83"/>
    </row>
    <row r="10" spans="2:44" x14ac:dyDescent="0.3">
      <c r="B10" s="141"/>
      <c r="C10" s="141"/>
      <c r="D10" s="141"/>
      <c r="E10" s="141"/>
      <c r="F10" s="141"/>
      <c r="G10" s="141"/>
      <c r="H10" s="141"/>
      <c r="I10" s="141"/>
      <c r="J10" s="83"/>
      <c r="K10" s="83"/>
    </row>
    <row r="11" spans="2:44" x14ac:dyDescent="0.3">
      <c r="B11" s="141"/>
      <c r="C11" s="141"/>
      <c r="D11" s="141"/>
      <c r="E11" s="141"/>
      <c r="F11" s="141"/>
      <c r="G11" s="141"/>
      <c r="H11" s="141"/>
      <c r="I11" s="141"/>
      <c r="J11" s="83"/>
      <c r="K11" s="83"/>
    </row>
    <row r="12" spans="2:44" x14ac:dyDescent="0.3">
      <c r="B12" s="141"/>
      <c r="C12" s="141"/>
      <c r="D12" s="141"/>
      <c r="E12" s="141"/>
      <c r="F12" s="141"/>
      <c r="G12" s="141"/>
      <c r="H12" s="141"/>
      <c r="I12" s="141"/>
      <c r="J12" s="83"/>
      <c r="K12" s="83"/>
    </row>
    <row r="14" spans="2:44" ht="15" thickBot="1" x14ac:dyDescent="0.35">
      <c r="B14" s="152" t="s">
        <v>628</v>
      </c>
      <c r="C14" s="154" t="s">
        <v>635</v>
      </c>
      <c r="D14" s="156" t="s">
        <v>640</v>
      </c>
      <c r="E14" s="157"/>
      <c r="F14" s="156" t="s">
        <v>670</v>
      </c>
      <c r="G14" s="158"/>
    </row>
    <row r="15" spans="2:44" ht="15" thickBot="1" x14ac:dyDescent="0.35">
      <c r="B15" s="153"/>
      <c r="C15" s="155"/>
      <c r="D15" s="76" t="s">
        <v>639</v>
      </c>
      <c r="E15" s="81" t="s">
        <v>671</v>
      </c>
      <c r="F15" s="77" t="s">
        <v>981</v>
      </c>
      <c r="G15" s="76" t="s">
        <v>672</v>
      </c>
    </row>
    <row r="16" spans="2:44" s="49" customFormat="1" ht="15" thickBot="1" x14ac:dyDescent="0.35">
      <c r="B16" s="110" t="s">
        <v>629</v>
      </c>
      <c r="C16" s="111">
        <v>32</v>
      </c>
      <c r="D16" s="111">
        <v>31</v>
      </c>
      <c r="E16" s="112">
        <v>5</v>
      </c>
      <c r="F16" s="111">
        <v>15</v>
      </c>
      <c r="G16" s="111">
        <v>17</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2:7" ht="15" thickBot="1" x14ac:dyDescent="0.35">
      <c r="B17" s="110" t="s">
        <v>630</v>
      </c>
      <c r="C17" s="111">
        <v>34</v>
      </c>
      <c r="D17" s="111">
        <v>34</v>
      </c>
      <c r="E17" s="112" t="s">
        <v>668</v>
      </c>
      <c r="F17" s="111">
        <v>32</v>
      </c>
      <c r="G17" s="111">
        <v>2</v>
      </c>
    </row>
    <row r="18" spans="2:7" ht="15" thickBot="1" x14ac:dyDescent="0.35">
      <c r="B18" s="110" t="s">
        <v>631</v>
      </c>
      <c r="C18" s="111">
        <v>20</v>
      </c>
      <c r="D18" s="111">
        <v>19</v>
      </c>
      <c r="E18" s="112">
        <v>2</v>
      </c>
      <c r="F18" s="111">
        <v>13</v>
      </c>
      <c r="G18" s="111">
        <v>7</v>
      </c>
    </row>
    <row r="19" spans="2:7" ht="15" thickBot="1" x14ac:dyDescent="0.35">
      <c r="B19" s="110" t="s">
        <v>673</v>
      </c>
      <c r="C19" s="111">
        <v>2</v>
      </c>
      <c r="D19" s="111">
        <v>2</v>
      </c>
      <c r="E19" s="112" t="s">
        <v>668</v>
      </c>
      <c r="F19" s="111" t="s">
        <v>668</v>
      </c>
      <c r="G19" s="111">
        <v>2</v>
      </c>
    </row>
    <row r="20" spans="2:7" ht="15" thickBot="1" x14ac:dyDescent="0.35">
      <c r="B20" s="110" t="s">
        <v>633</v>
      </c>
      <c r="C20" s="111">
        <v>5</v>
      </c>
      <c r="D20" s="111">
        <v>5</v>
      </c>
      <c r="E20" s="112" t="s">
        <v>668</v>
      </c>
      <c r="F20" s="111" t="s">
        <v>668</v>
      </c>
      <c r="G20" s="111">
        <v>5</v>
      </c>
    </row>
    <row r="21" spans="2:7" ht="15" thickBot="1" x14ac:dyDescent="0.35">
      <c r="B21" s="110" t="s">
        <v>669</v>
      </c>
      <c r="C21" s="111">
        <f>SUM(C16:C20)</f>
        <v>93</v>
      </c>
      <c r="D21" s="111">
        <f>SUM(D16:D20)</f>
        <v>91</v>
      </c>
      <c r="E21" s="111">
        <f>SUM(E16:E20)</f>
        <v>7</v>
      </c>
      <c r="F21" s="111">
        <f>SUM(F16:F20)</f>
        <v>60</v>
      </c>
      <c r="G21" s="111">
        <f>SUM(G16:G20)</f>
        <v>33</v>
      </c>
    </row>
  </sheetData>
  <mergeCells count="5">
    <mergeCell ref="B3:I12"/>
    <mergeCell ref="B14:B15"/>
    <mergeCell ref="C14:C15"/>
    <mergeCell ref="D14:E14"/>
    <mergeCell ref="F14:G14"/>
  </mergeCells>
  <hyperlinks>
    <hyperlink ref="G1" location="'Assumptions Summary'!A1" display="Return to Assumptions Summary" xr:uid="{A8456DAE-2787-4332-8D10-044EDBA88A5F}"/>
  </hyperlinks>
  <pageMargins left="0.7" right="0.7" top="0.75" bottom="0.75" header="0.3" footer="0.3"/>
  <pageSetup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EF8C3-C95C-4BEC-9E9D-01FD118F6020}">
  <sheetPr>
    <tabColor rgb="FFFFC000"/>
  </sheetPr>
  <dimension ref="B1:AR46"/>
  <sheetViews>
    <sheetView workbookViewId="0"/>
  </sheetViews>
  <sheetFormatPr defaultColWidth="8.6640625" defaultRowHeight="14.4" x14ac:dyDescent="0.3"/>
  <cols>
    <col min="1" max="1" width="6.88671875" style="8" customWidth="1"/>
    <col min="2" max="3" width="27.6640625" style="8" customWidth="1"/>
    <col min="4" max="4" width="33.33203125" style="8" customWidth="1"/>
    <col min="5" max="5" width="16.33203125" style="8" customWidth="1"/>
    <col min="6" max="6" width="68.5546875" style="8" bestFit="1" customWidth="1"/>
    <col min="7" max="7" width="14.44140625" style="8" customWidth="1"/>
    <col min="8" max="16384" width="8.6640625" style="8"/>
  </cols>
  <sheetData>
    <row r="1" spans="2:44" ht="17.399999999999999" x14ac:dyDescent="0.3">
      <c r="G1" s="27" t="s">
        <v>747</v>
      </c>
      <c r="H1" s="27"/>
      <c r="I1" s="27"/>
      <c r="J1" s="27"/>
      <c r="K1" s="27"/>
    </row>
    <row r="2" spans="2:44" ht="18" thickBot="1" x14ac:dyDescent="0.35">
      <c r="B2" s="45" t="s">
        <v>839</v>
      </c>
      <c r="C2" s="46"/>
      <c r="D2" s="46"/>
      <c r="E2" s="46"/>
      <c r="F2" s="46"/>
      <c r="G2" s="46"/>
    </row>
    <row r="3" spans="2:44" ht="15" customHeight="1" x14ac:dyDescent="0.3">
      <c r="B3" s="141" t="s">
        <v>929</v>
      </c>
      <c r="C3" s="141"/>
      <c r="D3" s="141"/>
      <c r="E3" s="141"/>
      <c r="F3" s="141"/>
      <c r="G3" s="141"/>
      <c r="H3" s="141"/>
      <c r="I3" s="141"/>
      <c r="J3" s="83"/>
      <c r="K3" s="83"/>
    </row>
    <row r="4" spans="2:44" x14ac:dyDescent="0.3">
      <c r="B4" s="141"/>
      <c r="C4" s="141"/>
      <c r="D4" s="141"/>
      <c r="E4" s="141"/>
      <c r="F4" s="141"/>
      <c r="G4" s="141"/>
      <c r="H4" s="141"/>
      <c r="I4" s="141"/>
      <c r="J4" s="83"/>
      <c r="K4" s="83"/>
    </row>
    <row r="5" spans="2:44" x14ac:dyDescent="0.3">
      <c r="B5" s="141"/>
      <c r="C5" s="141"/>
      <c r="D5" s="141"/>
      <c r="E5" s="141"/>
      <c r="F5" s="141"/>
      <c r="G5" s="141"/>
      <c r="H5" s="141"/>
      <c r="I5" s="141"/>
      <c r="J5" s="83"/>
      <c r="K5" s="83"/>
    </row>
    <row r="6" spans="2:44" x14ac:dyDescent="0.3">
      <c r="B6" s="141"/>
      <c r="C6" s="141"/>
      <c r="D6" s="141"/>
      <c r="E6" s="141"/>
      <c r="F6" s="141"/>
      <c r="G6" s="141"/>
      <c r="H6" s="141"/>
      <c r="I6" s="141"/>
      <c r="J6" s="83"/>
      <c r="K6" s="83"/>
    </row>
    <row r="7" spans="2:44" x14ac:dyDescent="0.3">
      <c r="B7" s="141"/>
      <c r="C7" s="141"/>
      <c r="D7" s="141"/>
      <c r="E7" s="141"/>
      <c r="F7" s="141"/>
      <c r="G7" s="141"/>
      <c r="H7" s="141"/>
      <c r="I7" s="141"/>
      <c r="J7" s="83"/>
      <c r="K7" s="83"/>
    </row>
    <row r="8" spans="2:44" x14ac:dyDescent="0.3">
      <c r="B8" s="141"/>
      <c r="C8" s="141"/>
      <c r="D8" s="141"/>
      <c r="E8" s="141"/>
      <c r="F8" s="141"/>
      <c r="G8" s="141"/>
      <c r="H8" s="141"/>
      <c r="I8" s="141"/>
      <c r="J8" s="83"/>
      <c r="K8" s="83"/>
    </row>
    <row r="9" spans="2:44" x14ac:dyDescent="0.3">
      <c r="B9" s="141"/>
      <c r="C9" s="141"/>
      <c r="D9" s="141"/>
      <c r="E9" s="141"/>
      <c r="F9" s="141"/>
      <c r="G9" s="141"/>
      <c r="H9" s="141"/>
      <c r="I9" s="141"/>
      <c r="J9" s="83"/>
      <c r="K9" s="83"/>
    </row>
    <row r="10" spans="2:44" x14ac:dyDescent="0.3">
      <c r="B10" s="141"/>
      <c r="C10" s="141"/>
      <c r="D10" s="141"/>
      <c r="E10" s="141"/>
      <c r="F10" s="141"/>
      <c r="G10" s="141"/>
      <c r="H10" s="141"/>
      <c r="I10" s="141"/>
      <c r="J10" s="83"/>
      <c r="K10" s="83"/>
    </row>
    <row r="11" spans="2:44" x14ac:dyDescent="0.3">
      <c r="B11" s="141"/>
      <c r="C11" s="141"/>
      <c r="D11" s="141"/>
      <c r="E11" s="141"/>
      <c r="F11" s="141"/>
      <c r="G11" s="141"/>
      <c r="H11" s="141"/>
      <c r="I11" s="141"/>
      <c r="J11" s="83"/>
      <c r="K11" s="83"/>
    </row>
    <row r="12" spans="2:44" x14ac:dyDescent="0.3">
      <c r="B12" s="141"/>
      <c r="C12" s="141"/>
      <c r="D12" s="141"/>
      <c r="E12" s="141"/>
      <c r="F12" s="141"/>
      <c r="G12" s="141"/>
      <c r="H12" s="141"/>
      <c r="I12" s="141"/>
      <c r="J12" s="83"/>
      <c r="K12" s="83"/>
    </row>
    <row r="14" spans="2:44" ht="15" thickBot="1" x14ac:dyDescent="0.35">
      <c r="B14" s="75" t="s">
        <v>6</v>
      </c>
      <c r="C14" s="82" t="s">
        <v>838</v>
      </c>
      <c r="D14" s="84" t="s">
        <v>640</v>
      </c>
      <c r="E14" s="85" t="s">
        <v>662</v>
      </c>
      <c r="F14" s="87" t="s">
        <v>7</v>
      </c>
      <c r="G14" s="76" t="s">
        <v>638</v>
      </c>
    </row>
    <row r="15" spans="2:44" s="49" customFormat="1" ht="15" thickBot="1" x14ac:dyDescent="0.35">
      <c r="B15" s="47" t="s">
        <v>243</v>
      </c>
      <c r="C15" s="65" t="s">
        <v>242</v>
      </c>
      <c r="D15" s="65" t="s">
        <v>639</v>
      </c>
      <c r="E15" s="86">
        <v>2022</v>
      </c>
      <c r="F15" s="65" t="s">
        <v>641</v>
      </c>
      <c r="G15" s="80" t="s">
        <v>668</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2:44" ht="15" thickBot="1" x14ac:dyDescent="0.35">
      <c r="B16" s="47" t="s">
        <v>601</v>
      </c>
      <c r="C16" s="65" t="s">
        <v>245</v>
      </c>
      <c r="D16" s="65" t="s">
        <v>639</v>
      </c>
      <c r="E16" s="86">
        <v>2022</v>
      </c>
      <c r="F16" s="65" t="s">
        <v>664</v>
      </c>
      <c r="G16" s="80">
        <f>3600*4</f>
        <v>14400</v>
      </c>
    </row>
    <row r="17" spans="2:7" ht="15" thickBot="1" x14ac:dyDescent="0.35">
      <c r="B17" s="47" t="s">
        <v>902</v>
      </c>
      <c r="C17" s="65" t="s">
        <v>254</v>
      </c>
      <c r="D17" s="65" t="s">
        <v>639</v>
      </c>
      <c r="E17" s="86">
        <v>2023</v>
      </c>
      <c r="F17" s="65" t="s">
        <v>641</v>
      </c>
      <c r="G17" s="80" t="s">
        <v>668</v>
      </c>
    </row>
    <row r="18" spans="2:7" ht="15" thickBot="1" x14ac:dyDescent="0.35">
      <c r="B18" s="47" t="s">
        <v>396</v>
      </c>
      <c r="C18" s="65" t="s">
        <v>281</v>
      </c>
      <c r="D18" s="65" t="s">
        <v>639</v>
      </c>
      <c r="E18" s="86">
        <v>2022</v>
      </c>
      <c r="F18" s="65" t="s">
        <v>641</v>
      </c>
      <c r="G18" s="80" t="s">
        <v>668</v>
      </c>
    </row>
    <row r="19" spans="2:7" ht="15" thickBot="1" x14ac:dyDescent="0.35">
      <c r="B19" s="47" t="s">
        <v>288</v>
      </c>
      <c r="C19" s="65" t="s">
        <v>289</v>
      </c>
      <c r="D19" s="65" t="s">
        <v>639</v>
      </c>
      <c r="E19" s="86">
        <v>2023</v>
      </c>
      <c r="F19" s="65" t="s">
        <v>641</v>
      </c>
      <c r="G19" s="80" t="s">
        <v>668</v>
      </c>
    </row>
    <row r="20" spans="2:7" ht="15" thickBot="1" x14ac:dyDescent="0.35">
      <c r="B20" s="47" t="s">
        <v>288</v>
      </c>
      <c r="C20" s="65" t="s">
        <v>290</v>
      </c>
      <c r="D20" s="65" t="s">
        <v>639</v>
      </c>
      <c r="E20" s="86">
        <v>2023</v>
      </c>
      <c r="F20" s="65" t="s">
        <v>641</v>
      </c>
      <c r="G20" s="80" t="s">
        <v>668</v>
      </c>
    </row>
    <row r="21" spans="2:7" ht="15" thickBot="1" x14ac:dyDescent="0.35">
      <c r="B21" s="47" t="s">
        <v>903</v>
      </c>
      <c r="C21" s="65" t="s">
        <v>293</v>
      </c>
      <c r="D21" s="65" t="s">
        <v>659</v>
      </c>
      <c r="E21" s="86">
        <v>2023</v>
      </c>
      <c r="F21" s="65" t="s">
        <v>924</v>
      </c>
      <c r="G21" s="98">
        <f>3600+2*(3*70000)+(799000/5280)*1200</f>
        <v>605190.90909090906</v>
      </c>
    </row>
    <row r="22" spans="2:7" ht="15" thickBot="1" x14ac:dyDescent="0.35">
      <c r="B22" s="47" t="s">
        <v>904</v>
      </c>
      <c r="C22" s="65" t="s">
        <v>340</v>
      </c>
      <c r="D22" s="65" t="s">
        <v>639</v>
      </c>
      <c r="E22" s="86">
        <v>2023</v>
      </c>
      <c r="F22" s="65" t="s">
        <v>641</v>
      </c>
      <c r="G22" s="98" t="s">
        <v>668</v>
      </c>
    </row>
    <row r="23" spans="2:7" ht="15" thickBot="1" x14ac:dyDescent="0.35">
      <c r="B23" s="47" t="s">
        <v>905</v>
      </c>
      <c r="C23" s="65" t="s">
        <v>342</v>
      </c>
      <c r="D23" s="65" t="s">
        <v>659</v>
      </c>
      <c r="E23" s="86">
        <v>2022</v>
      </c>
      <c r="F23" s="65" t="s">
        <v>973</v>
      </c>
      <c r="G23" s="98">
        <f>(1400*400)+(799000/5280)*2200+(3*70000)+104000</f>
        <v>1206916.6666666665</v>
      </c>
    </row>
    <row r="24" spans="2:7" ht="15" thickBot="1" x14ac:dyDescent="0.35">
      <c r="B24" s="47" t="s">
        <v>906</v>
      </c>
      <c r="C24" s="65" t="s">
        <v>352</v>
      </c>
      <c r="D24" s="65" t="s">
        <v>639</v>
      </c>
      <c r="E24" s="86">
        <v>2025</v>
      </c>
      <c r="F24" s="65" t="s">
        <v>641</v>
      </c>
      <c r="G24" s="98" t="s">
        <v>668</v>
      </c>
    </row>
    <row r="25" spans="2:7" ht="15" thickBot="1" x14ac:dyDescent="0.35">
      <c r="B25" s="47" t="s">
        <v>907</v>
      </c>
      <c r="C25" s="65" t="s">
        <v>353</v>
      </c>
      <c r="D25" s="65" t="s">
        <v>659</v>
      </c>
      <c r="E25" s="86">
        <v>2021</v>
      </c>
      <c r="F25" s="65" t="s">
        <v>926</v>
      </c>
      <c r="G25" s="98">
        <f>70000*2+799000/5280*963+154000</f>
        <v>439726.70454545453</v>
      </c>
    </row>
    <row r="26" spans="2:7" ht="15" thickBot="1" x14ac:dyDescent="0.35">
      <c r="B26" s="47" t="s">
        <v>908</v>
      </c>
      <c r="C26" s="65" t="s">
        <v>360</v>
      </c>
      <c r="D26" s="65" t="s">
        <v>639</v>
      </c>
      <c r="E26" s="86">
        <v>2025</v>
      </c>
      <c r="F26" s="65" t="s">
        <v>641</v>
      </c>
      <c r="G26" s="98" t="s">
        <v>668</v>
      </c>
    </row>
    <row r="27" spans="2:7" ht="15" thickBot="1" x14ac:dyDescent="0.35">
      <c r="B27" s="47" t="s">
        <v>909</v>
      </c>
      <c r="C27" s="65" t="s">
        <v>409</v>
      </c>
      <c r="D27" s="65" t="s">
        <v>639</v>
      </c>
      <c r="E27" s="86">
        <v>2021</v>
      </c>
      <c r="F27" s="65" t="s">
        <v>641</v>
      </c>
      <c r="G27" s="98" t="s">
        <v>668</v>
      </c>
    </row>
    <row r="28" spans="2:7" ht="15" thickBot="1" x14ac:dyDescent="0.35">
      <c r="B28" s="47" t="s">
        <v>903</v>
      </c>
      <c r="C28" s="65" t="s">
        <v>428</v>
      </c>
      <c r="D28" s="65" t="s">
        <v>639</v>
      </c>
      <c r="E28" s="86">
        <v>2022</v>
      </c>
      <c r="F28" s="65" t="s">
        <v>919</v>
      </c>
      <c r="G28" s="98">
        <f>3600+(3*70000)</f>
        <v>213600</v>
      </c>
    </row>
    <row r="29" spans="2:7" ht="15" thickBot="1" x14ac:dyDescent="0.35">
      <c r="B29" s="47" t="s">
        <v>903</v>
      </c>
      <c r="C29" s="65" t="s">
        <v>434</v>
      </c>
      <c r="D29" s="65" t="s">
        <v>659</v>
      </c>
      <c r="E29" s="86">
        <v>2024</v>
      </c>
      <c r="F29" s="65" t="s">
        <v>920</v>
      </c>
      <c r="G29" s="98">
        <f>3600+(3*70000)+(799000/5280)*1700</f>
        <v>470853.78787878784</v>
      </c>
    </row>
    <row r="30" spans="2:7" ht="15" thickBot="1" x14ac:dyDescent="0.35">
      <c r="B30" s="47" t="s">
        <v>910</v>
      </c>
      <c r="C30" s="65" t="s">
        <v>450</v>
      </c>
      <c r="D30" s="65" t="s">
        <v>639</v>
      </c>
      <c r="E30" s="86">
        <v>2025</v>
      </c>
      <c r="F30" s="65" t="s">
        <v>641</v>
      </c>
      <c r="G30" s="98" t="s">
        <v>668</v>
      </c>
    </row>
    <row r="31" spans="2:7" ht="15" thickBot="1" x14ac:dyDescent="0.35">
      <c r="B31" s="47" t="s">
        <v>911</v>
      </c>
      <c r="C31" s="65" t="s">
        <v>470</v>
      </c>
      <c r="D31" s="65" t="s">
        <v>639</v>
      </c>
      <c r="E31" s="86">
        <v>2023</v>
      </c>
      <c r="F31" s="65" t="s">
        <v>925</v>
      </c>
      <c r="G31" s="98">
        <f>70000*2</f>
        <v>140000</v>
      </c>
    </row>
    <row r="32" spans="2:7" ht="15" thickBot="1" x14ac:dyDescent="0.35">
      <c r="B32" s="47" t="s">
        <v>478</v>
      </c>
      <c r="C32" s="65" t="s">
        <v>478</v>
      </c>
      <c r="D32" s="65" t="s">
        <v>639</v>
      </c>
      <c r="E32" s="86">
        <v>2022</v>
      </c>
      <c r="F32" s="65" t="s">
        <v>641</v>
      </c>
      <c r="G32" s="98" t="s">
        <v>668</v>
      </c>
    </row>
    <row r="33" spans="2:7" ht="15" thickBot="1" x14ac:dyDescent="0.35">
      <c r="B33" s="47" t="s">
        <v>912</v>
      </c>
      <c r="C33" s="65" t="s">
        <v>491</v>
      </c>
      <c r="D33" s="65" t="s">
        <v>639</v>
      </c>
      <c r="E33" s="86">
        <v>2024</v>
      </c>
      <c r="F33" s="65" t="s">
        <v>664</v>
      </c>
      <c r="G33" s="98">
        <v>3600</v>
      </c>
    </row>
    <row r="34" spans="2:7" ht="15" thickBot="1" x14ac:dyDescent="0.35">
      <c r="B34" s="47" t="s">
        <v>913</v>
      </c>
      <c r="C34" s="65" t="s">
        <v>494</v>
      </c>
      <c r="D34" s="65" t="s">
        <v>639</v>
      </c>
      <c r="E34" s="86">
        <v>2023</v>
      </c>
      <c r="F34" s="65" t="s">
        <v>664</v>
      </c>
      <c r="G34" s="98">
        <v>3600</v>
      </c>
    </row>
    <row r="35" spans="2:7" ht="15" thickBot="1" x14ac:dyDescent="0.35">
      <c r="B35" s="47" t="s">
        <v>914</v>
      </c>
      <c r="C35" s="65" t="s">
        <v>501</v>
      </c>
      <c r="D35" s="65" t="s">
        <v>639</v>
      </c>
      <c r="E35" s="86">
        <v>2023</v>
      </c>
      <c r="F35" s="65" t="s">
        <v>664</v>
      </c>
      <c r="G35" s="98">
        <v>3600</v>
      </c>
    </row>
    <row r="36" spans="2:7" ht="15" thickBot="1" x14ac:dyDescent="0.35">
      <c r="B36" s="47" t="s">
        <v>914</v>
      </c>
      <c r="C36" s="65" t="s">
        <v>502</v>
      </c>
      <c r="D36" s="65" t="s">
        <v>927</v>
      </c>
      <c r="E36" s="86">
        <v>2021</v>
      </c>
      <c r="F36" s="65" t="s">
        <v>974</v>
      </c>
      <c r="G36" s="98">
        <v>68000</v>
      </c>
    </row>
    <row r="37" spans="2:7" ht="15" thickBot="1" x14ac:dyDescent="0.35">
      <c r="B37" s="47" t="s">
        <v>501</v>
      </c>
      <c r="C37" s="65" t="s">
        <v>503</v>
      </c>
      <c r="D37" s="65" t="s">
        <v>639</v>
      </c>
      <c r="E37" s="86">
        <v>2023</v>
      </c>
      <c r="F37" s="65" t="s">
        <v>921</v>
      </c>
      <c r="G37" s="98">
        <v>154000</v>
      </c>
    </row>
    <row r="38" spans="2:7" ht="15" thickBot="1" x14ac:dyDescent="0.35">
      <c r="B38" s="47" t="s">
        <v>907</v>
      </c>
      <c r="C38" s="65" t="s">
        <v>524</v>
      </c>
      <c r="D38" s="65" t="s">
        <v>639</v>
      </c>
      <c r="E38" s="86">
        <v>2022</v>
      </c>
      <c r="F38" s="65" t="s">
        <v>641</v>
      </c>
      <c r="G38" s="98" t="s">
        <v>668</v>
      </c>
    </row>
    <row r="39" spans="2:7" ht="15" thickBot="1" x14ac:dyDescent="0.35">
      <c r="B39" s="47" t="s">
        <v>530</v>
      </c>
      <c r="C39" s="65" t="s">
        <v>531</v>
      </c>
      <c r="D39" s="65" t="s">
        <v>639</v>
      </c>
      <c r="E39" s="86">
        <v>2023</v>
      </c>
      <c r="F39" s="65" t="s">
        <v>922</v>
      </c>
      <c r="G39" s="98">
        <f>463000+3600+((70000*2)+3600)</f>
        <v>610200</v>
      </c>
    </row>
    <row r="40" spans="2:7" ht="15" thickBot="1" x14ac:dyDescent="0.35">
      <c r="B40" s="47" t="s">
        <v>915</v>
      </c>
      <c r="C40" s="65" t="s">
        <v>540</v>
      </c>
      <c r="D40" s="65" t="s">
        <v>658</v>
      </c>
      <c r="E40" s="86">
        <v>2022</v>
      </c>
      <c r="F40" s="65" t="s">
        <v>923</v>
      </c>
      <c r="G40" s="98">
        <f>270000</f>
        <v>270000</v>
      </c>
    </row>
    <row r="41" spans="2:7" ht="15" thickBot="1" x14ac:dyDescent="0.35">
      <c r="B41" s="47" t="s">
        <v>916</v>
      </c>
      <c r="C41" s="65" t="s">
        <v>543</v>
      </c>
      <c r="D41" s="65" t="s">
        <v>639</v>
      </c>
      <c r="E41" s="86">
        <v>2024</v>
      </c>
      <c r="F41" s="65" t="s">
        <v>641</v>
      </c>
      <c r="G41" s="98" t="s">
        <v>668</v>
      </c>
    </row>
    <row r="42" spans="2:7" ht="15" thickBot="1" x14ac:dyDescent="0.35">
      <c r="B42" s="47" t="s">
        <v>909</v>
      </c>
      <c r="C42" s="65" t="s">
        <v>584</v>
      </c>
      <c r="D42" s="65" t="s">
        <v>639</v>
      </c>
      <c r="E42" s="86">
        <v>2022</v>
      </c>
      <c r="F42" s="65" t="s">
        <v>641</v>
      </c>
      <c r="G42" s="98" t="s">
        <v>668</v>
      </c>
    </row>
    <row r="43" spans="2:7" ht="15" thickBot="1" x14ac:dyDescent="0.35">
      <c r="B43" s="47" t="s">
        <v>601</v>
      </c>
      <c r="C43" s="65" t="s">
        <v>601</v>
      </c>
      <c r="D43" s="65" t="s">
        <v>639</v>
      </c>
      <c r="E43" s="86">
        <v>2023</v>
      </c>
      <c r="F43" s="65" t="s">
        <v>664</v>
      </c>
      <c r="G43" s="98">
        <f>3600*2</f>
        <v>7200</v>
      </c>
    </row>
    <row r="44" spans="2:7" ht="15" thickBot="1" x14ac:dyDescent="0.35">
      <c r="B44" s="47" t="s">
        <v>917</v>
      </c>
      <c r="C44" s="65" t="s">
        <v>606</v>
      </c>
      <c r="D44" s="65" t="s">
        <v>639</v>
      </c>
      <c r="E44" s="86">
        <v>2025</v>
      </c>
      <c r="F44" s="65" t="s">
        <v>921</v>
      </c>
      <c r="G44" s="98">
        <v>154000</v>
      </c>
    </row>
    <row r="45" spans="2:7" ht="15" thickBot="1" x14ac:dyDescent="0.35">
      <c r="B45" s="47" t="s">
        <v>610</v>
      </c>
      <c r="C45" s="65" t="s">
        <v>611</v>
      </c>
      <c r="D45" s="65" t="s">
        <v>639</v>
      </c>
      <c r="E45" s="86">
        <v>2024</v>
      </c>
      <c r="F45" s="65" t="s">
        <v>641</v>
      </c>
      <c r="G45" s="98" t="s">
        <v>668</v>
      </c>
    </row>
    <row r="46" spans="2:7" ht="15" thickBot="1" x14ac:dyDescent="0.35">
      <c r="B46" s="47" t="s">
        <v>918</v>
      </c>
      <c r="C46" s="65" t="s">
        <v>617</v>
      </c>
      <c r="D46" s="65" t="s">
        <v>639</v>
      </c>
      <c r="E46" s="86">
        <v>2025</v>
      </c>
      <c r="F46" s="65" t="s">
        <v>925</v>
      </c>
      <c r="G46" s="98">
        <f>70000*2</f>
        <v>140000</v>
      </c>
    </row>
  </sheetData>
  <mergeCells count="1">
    <mergeCell ref="B3:I12"/>
  </mergeCells>
  <hyperlinks>
    <hyperlink ref="G1" location="'Assumptions Summary'!A1" display="Return to Assumptions Summary" xr:uid="{CDB93140-49B2-40A8-B01D-A90AED644D27}"/>
  </hyperlinks>
  <pageMargins left="0.7" right="0.7" top="0.75" bottom="0.75" header="0.3" footer="0.3"/>
  <pageSetup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16453-84C2-40FC-838E-34E819DE2FC6}">
  <sheetPr>
    <tabColor rgb="FFFFC000"/>
  </sheetPr>
  <dimension ref="B1:AR48"/>
  <sheetViews>
    <sheetView workbookViewId="0"/>
  </sheetViews>
  <sheetFormatPr defaultColWidth="8.6640625" defaultRowHeight="14.4" x14ac:dyDescent="0.3"/>
  <cols>
    <col min="1" max="1" width="6.88671875" style="8" customWidth="1"/>
    <col min="2" max="3" width="27.6640625" style="8" customWidth="1"/>
    <col min="4" max="4" width="39.88671875" style="8" customWidth="1"/>
    <col min="5" max="5" width="16.33203125" style="8" customWidth="1"/>
    <col min="6" max="6" width="50.6640625" style="8" customWidth="1"/>
    <col min="7" max="7" width="14.44140625" style="8" customWidth="1"/>
    <col min="8" max="16384" width="8.6640625" style="8"/>
  </cols>
  <sheetData>
    <row r="1" spans="2:44" ht="17.399999999999999" x14ac:dyDescent="0.3">
      <c r="G1" s="27" t="s">
        <v>747</v>
      </c>
      <c r="H1" s="27"/>
      <c r="I1" s="27"/>
      <c r="J1" s="27"/>
      <c r="K1" s="27"/>
    </row>
    <row r="2" spans="2:44" ht="18" thickBot="1" x14ac:dyDescent="0.35">
      <c r="B2" s="45" t="s">
        <v>840</v>
      </c>
      <c r="C2" s="46"/>
      <c r="D2" s="46"/>
      <c r="E2" s="46"/>
      <c r="F2" s="46"/>
      <c r="G2" s="46"/>
    </row>
    <row r="3" spans="2:44" ht="15" customHeight="1" x14ac:dyDescent="0.3">
      <c r="B3" s="141" t="s">
        <v>929</v>
      </c>
      <c r="C3" s="141"/>
      <c r="D3" s="141"/>
      <c r="E3" s="141"/>
      <c r="F3" s="141"/>
      <c r="G3" s="141"/>
      <c r="H3" s="141"/>
      <c r="I3" s="141"/>
      <c r="J3" s="83"/>
      <c r="K3" s="83"/>
    </row>
    <row r="4" spans="2:44" x14ac:dyDescent="0.3">
      <c r="B4" s="141"/>
      <c r="C4" s="141"/>
      <c r="D4" s="141"/>
      <c r="E4" s="141"/>
      <c r="F4" s="141"/>
      <c r="G4" s="141"/>
      <c r="H4" s="141"/>
      <c r="I4" s="141"/>
      <c r="J4" s="83"/>
      <c r="K4" s="83"/>
    </row>
    <row r="5" spans="2:44" x14ac:dyDescent="0.3">
      <c r="B5" s="141"/>
      <c r="C5" s="141"/>
      <c r="D5" s="141"/>
      <c r="E5" s="141"/>
      <c r="F5" s="141"/>
      <c r="G5" s="141"/>
      <c r="H5" s="141"/>
      <c r="I5" s="141"/>
      <c r="J5" s="83"/>
      <c r="K5" s="83"/>
    </row>
    <row r="6" spans="2:44" x14ac:dyDescent="0.3">
      <c r="B6" s="141"/>
      <c r="C6" s="141"/>
      <c r="D6" s="141"/>
      <c r="E6" s="141"/>
      <c r="F6" s="141"/>
      <c r="G6" s="141"/>
      <c r="H6" s="141"/>
      <c r="I6" s="141"/>
      <c r="J6" s="83"/>
      <c r="K6" s="83"/>
    </row>
    <row r="7" spans="2:44" x14ac:dyDescent="0.3">
      <c r="B7" s="141"/>
      <c r="C7" s="141"/>
      <c r="D7" s="141"/>
      <c r="E7" s="141"/>
      <c r="F7" s="141"/>
      <c r="G7" s="141"/>
      <c r="H7" s="141"/>
      <c r="I7" s="141"/>
      <c r="J7" s="83"/>
      <c r="K7" s="83"/>
    </row>
    <row r="8" spans="2:44" x14ac:dyDescent="0.3">
      <c r="B8" s="141"/>
      <c r="C8" s="141"/>
      <c r="D8" s="141"/>
      <c r="E8" s="141"/>
      <c r="F8" s="141"/>
      <c r="G8" s="141"/>
      <c r="H8" s="141"/>
      <c r="I8" s="141"/>
      <c r="J8" s="83"/>
      <c r="K8" s="83"/>
    </row>
    <row r="9" spans="2:44" x14ac:dyDescent="0.3">
      <c r="B9" s="141"/>
      <c r="C9" s="141"/>
      <c r="D9" s="141"/>
      <c r="E9" s="141"/>
      <c r="F9" s="141"/>
      <c r="G9" s="141"/>
      <c r="H9" s="141"/>
      <c r="I9" s="141"/>
      <c r="J9" s="83"/>
      <c r="K9" s="83"/>
    </row>
    <row r="10" spans="2:44" x14ac:dyDescent="0.3">
      <c r="B10" s="141"/>
      <c r="C10" s="141"/>
      <c r="D10" s="141"/>
      <c r="E10" s="141"/>
      <c r="F10" s="141"/>
      <c r="G10" s="141"/>
      <c r="H10" s="141"/>
      <c r="I10" s="141"/>
      <c r="J10" s="83"/>
      <c r="K10" s="83"/>
    </row>
    <row r="11" spans="2:44" x14ac:dyDescent="0.3">
      <c r="B11" s="141"/>
      <c r="C11" s="141"/>
      <c r="D11" s="141"/>
      <c r="E11" s="141"/>
      <c r="F11" s="141"/>
      <c r="G11" s="141"/>
      <c r="H11" s="141"/>
      <c r="I11" s="141"/>
      <c r="J11" s="83"/>
      <c r="K11" s="83"/>
    </row>
    <row r="12" spans="2:44" x14ac:dyDescent="0.3">
      <c r="B12" s="141"/>
      <c r="C12" s="141"/>
      <c r="D12" s="141"/>
      <c r="E12" s="141"/>
      <c r="F12" s="141"/>
      <c r="G12" s="141"/>
      <c r="H12" s="141"/>
      <c r="I12" s="141"/>
      <c r="J12" s="83"/>
      <c r="K12" s="83"/>
    </row>
    <row r="14" spans="2:44" ht="15" thickBot="1" x14ac:dyDescent="0.35">
      <c r="B14" s="75" t="s">
        <v>6</v>
      </c>
      <c r="C14" s="82" t="s">
        <v>838</v>
      </c>
      <c r="D14" s="84" t="s">
        <v>640</v>
      </c>
      <c r="E14" s="85" t="s">
        <v>662</v>
      </c>
      <c r="F14" s="87" t="s">
        <v>7</v>
      </c>
      <c r="G14" s="76" t="s">
        <v>638</v>
      </c>
    </row>
    <row r="15" spans="2:44" s="49" customFormat="1" ht="15" thickBot="1" x14ac:dyDescent="0.35">
      <c r="B15" s="47" t="s">
        <v>888</v>
      </c>
      <c r="C15" s="65" t="s">
        <v>82</v>
      </c>
      <c r="D15" s="65" t="s">
        <v>639</v>
      </c>
      <c r="E15" s="86">
        <v>2025</v>
      </c>
      <c r="F15" s="65" t="s">
        <v>641</v>
      </c>
      <c r="G15" s="80" t="s">
        <v>668</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2:44" ht="15" thickBot="1" x14ac:dyDescent="0.35">
      <c r="B16" s="47" t="s">
        <v>644</v>
      </c>
      <c r="C16" s="65" t="s">
        <v>36</v>
      </c>
      <c r="D16" s="65" t="s">
        <v>639</v>
      </c>
      <c r="E16" s="86">
        <v>2022</v>
      </c>
      <c r="F16" s="65" t="s">
        <v>975</v>
      </c>
      <c r="G16" s="98">
        <f>2*(3*70000)</f>
        <v>420000</v>
      </c>
    </row>
    <row r="17" spans="2:7" ht="15" thickBot="1" x14ac:dyDescent="0.35">
      <c r="B17" s="47" t="s">
        <v>889</v>
      </c>
      <c r="C17" s="65" t="s">
        <v>40</v>
      </c>
      <c r="D17" s="65" t="s">
        <v>639</v>
      </c>
      <c r="E17" s="86">
        <v>2021</v>
      </c>
      <c r="F17" s="65" t="s">
        <v>641</v>
      </c>
      <c r="G17" s="98" t="s">
        <v>668</v>
      </c>
    </row>
    <row r="18" spans="2:7" ht="15" thickBot="1" x14ac:dyDescent="0.35">
      <c r="B18" s="47" t="s">
        <v>889</v>
      </c>
      <c r="C18" s="65" t="s">
        <v>41</v>
      </c>
      <c r="D18" s="65" t="s">
        <v>639</v>
      </c>
      <c r="E18" s="86">
        <v>2021</v>
      </c>
      <c r="F18" s="65" t="s">
        <v>641</v>
      </c>
      <c r="G18" s="98" t="s">
        <v>668</v>
      </c>
    </row>
    <row r="19" spans="2:7" ht="15" thickBot="1" x14ac:dyDescent="0.35">
      <c r="B19" s="47" t="s">
        <v>890</v>
      </c>
      <c r="C19" s="65" t="s">
        <v>42</v>
      </c>
      <c r="D19" s="65" t="s">
        <v>639</v>
      </c>
      <c r="E19" s="86">
        <v>2021</v>
      </c>
      <c r="F19" s="65" t="s">
        <v>641</v>
      </c>
      <c r="G19" s="98" t="s">
        <v>668</v>
      </c>
    </row>
    <row r="20" spans="2:7" ht="15" thickBot="1" x14ac:dyDescent="0.35">
      <c r="B20" s="47" t="s">
        <v>891</v>
      </c>
      <c r="C20" s="65" t="s">
        <v>92</v>
      </c>
      <c r="D20" s="65" t="s">
        <v>639</v>
      </c>
      <c r="E20" s="86">
        <v>2024</v>
      </c>
      <c r="F20" s="65" t="s">
        <v>641</v>
      </c>
      <c r="G20" s="98" t="s">
        <v>668</v>
      </c>
    </row>
    <row r="21" spans="2:7" ht="15" thickBot="1" x14ac:dyDescent="0.35">
      <c r="B21" s="47" t="s">
        <v>892</v>
      </c>
      <c r="C21" s="65" t="s">
        <v>93</v>
      </c>
      <c r="D21" s="65" t="s">
        <v>639</v>
      </c>
      <c r="E21" s="86">
        <v>2025</v>
      </c>
      <c r="F21" s="65" t="s">
        <v>641</v>
      </c>
      <c r="G21" s="98" t="s">
        <v>668</v>
      </c>
    </row>
    <row r="22" spans="2:7" ht="15" thickBot="1" x14ac:dyDescent="0.35">
      <c r="B22" s="47" t="s">
        <v>893</v>
      </c>
      <c r="C22" s="65" t="s">
        <v>100</v>
      </c>
      <c r="D22" s="65" t="s">
        <v>639</v>
      </c>
      <c r="E22" s="86">
        <v>2025</v>
      </c>
      <c r="F22" s="65" t="s">
        <v>641</v>
      </c>
      <c r="G22" s="98" t="s">
        <v>668</v>
      </c>
    </row>
    <row r="23" spans="2:7" ht="15" thickBot="1" x14ac:dyDescent="0.35">
      <c r="B23" s="47" t="s">
        <v>894</v>
      </c>
      <c r="C23" s="65" t="s">
        <v>108</v>
      </c>
      <c r="D23" s="65" t="s">
        <v>639</v>
      </c>
      <c r="E23" s="86">
        <v>2021</v>
      </c>
      <c r="F23" s="65" t="s">
        <v>641</v>
      </c>
      <c r="G23" s="98" t="s">
        <v>668</v>
      </c>
    </row>
    <row r="24" spans="2:7" ht="15" thickBot="1" x14ac:dyDescent="0.35">
      <c r="B24" s="47" t="s">
        <v>645</v>
      </c>
      <c r="C24" s="65" t="s">
        <v>51</v>
      </c>
      <c r="D24" s="65" t="s">
        <v>639</v>
      </c>
      <c r="E24" s="86">
        <v>2021</v>
      </c>
      <c r="F24" s="65" t="s">
        <v>641</v>
      </c>
      <c r="G24" s="98" t="s">
        <v>668</v>
      </c>
    </row>
    <row r="25" spans="2:7" ht="15" thickBot="1" x14ac:dyDescent="0.35">
      <c r="B25" s="47" t="s">
        <v>645</v>
      </c>
      <c r="C25" s="65" t="s">
        <v>52</v>
      </c>
      <c r="D25" s="65" t="s">
        <v>639</v>
      </c>
      <c r="E25" s="86">
        <v>2021</v>
      </c>
      <c r="F25" s="65" t="s">
        <v>641</v>
      </c>
      <c r="G25" s="98" t="s">
        <v>668</v>
      </c>
    </row>
    <row r="26" spans="2:7" ht="15" thickBot="1" x14ac:dyDescent="0.35">
      <c r="B26" s="47" t="s">
        <v>895</v>
      </c>
      <c r="C26" s="65" t="s">
        <v>110</v>
      </c>
      <c r="D26" s="65" t="s">
        <v>639</v>
      </c>
      <c r="E26" s="86">
        <v>2025</v>
      </c>
      <c r="F26" s="65" t="s">
        <v>641</v>
      </c>
      <c r="G26" s="98" t="s">
        <v>668</v>
      </c>
    </row>
    <row r="27" spans="2:7" ht="15" thickBot="1" x14ac:dyDescent="0.35">
      <c r="B27" s="47" t="s">
        <v>896</v>
      </c>
      <c r="C27" s="65" t="s">
        <v>112</v>
      </c>
      <c r="D27" s="65" t="s">
        <v>639</v>
      </c>
      <c r="E27" s="86">
        <v>2024</v>
      </c>
      <c r="F27" s="65" t="s">
        <v>641</v>
      </c>
      <c r="G27" s="98" t="s">
        <v>668</v>
      </c>
    </row>
    <row r="28" spans="2:7" ht="15" thickBot="1" x14ac:dyDescent="0.35">
      <c r="B28" s="47" t="s">
        <v>896</v>
      </c>
      <c r="C28" s="65" t="s">
        <v>113</v>
      </c>
      <c r="D28" s="65" t="s">
        <v>639</v>
      </c>
      <c r="E28" s="86">
        <v>2025</v>
      </c>
      <c r="F28" s="65" t="s">
        <v>641</v>
      </c>
      <c r="G28" s="98" t="s">
        <v>668</v>
      </c>
    </row>
    <row r="29" spans="2:7" ht="15" thickBot="1" x14ac:dyDescent="0.35">
      <c r="B29" s="47" t="s">
        <v>674</v>
      </c>
      <c r="C29" s="65" t="s">
        <v>117</v>
      </c>
      <c r="D29" s="65" t="s">
        <v>639</v>
      </c>
      <c r="E29" s="86">
        <v>2022</v>
      </c>
      <c r="F29" s="65" t="s">
        <v>641</v>
      </c>
      <c r="G29" s="98" t="s">
        <v>668</v>
      </c>
    </row>
    <row r="30" spans="2:7" ht="15" thickBot="1" x14ac:dyDescent="0.35">
      <c r="B30" s="47" t="s">
        <v>674</v>
      </c>
      <c r="C30" s="65" t="s">
        <v>118</v>
      </c>
      <c r="D30" s="65" t="s">
        <v>639</v>
      </c>
      <c r="E30" s="86">
        <v>2025</v>
      </c>
      <c r="F30" s="65" t="s">
        <v>641</v>
      </c>
      <c r="G30" s="98" t="s">
        <v>668</v>
      </c>
    </row>
    <row r="31" spans="2:7" ht="15" thickBot="1" x14ac:dyDescent="0.35">
      <c r="B31" s="47" t="s">
        <v>674</v>
      </c>
      <c r="C31" s="65" t="s">
        <v>119</v>
      </c>
      <c r="D31" s="65" t="s">
        <v>639</v>
      </c>
      <c r="E31" s="86">
        <v>2024</v>
      </c>
      <c r="F31" s="65" t="s">
        <v>641</v>
      </c>
      <c r="G31" s="98" t="s">
        <v>668</v>
      </c>
    </row>
    <row r="32" spans="2:7" ht="15" thickBot="1" x14ac:dyDescent="0.35">
      <c r="B32" s="47" t="s">
        <v>897</v>
      </c>
      <c r="C32" s="65" t="s">
        <v>53</v>
      </c>
      <c r="D32" s="65" t="s">
        <v>639</v>
      </c>
      <c r="E32" s="86">
        <v>2021</v>
      </c>
      <c r="F32" s="65" t="s">
        <v>641</v>
      </c>
      <c r="G32" s="98" t="s">
        <v>668</v>
      </c>
    </row>
    <row r="33" spans="2:7" ht="15" thickBot="1" x14ac:dyDescent="0.35">
      <c r="B33" s="47" t="s">
        <v>898</v>
      </c>
      <c r="C33" s="65" t="s">
        <v>129</v>
      </c>
      <c r="D33" s="65" t="s">
        <v>639</v>
      </c>
      <c r="E33" s="86">
        <v>2023</v>
      </c>
      <c r="F33" s="65" t="s">
        <v>641</v>
      </c>
      <c r="G33" s="98" t="s">
        <v>668</v>
      </c>
    </row>
    <row r="34" spans="2:7" ht="15" thickBot="1" x14ac:dyDescent="0.35">
      <c r="B34" s="47" t="s">
        <v>646</v>
      </c>
      <c r="C34" s="65" t="s">
        <v>54</v>
      </c>
      <c r="D34" s="65" t="s">
        <v>639</v>
      </c>
      <c r="E34" s="86">
        <v>2021</v>
      </c>
      <c r="F34" s="65" t="s">
        <v>641</v>
      </c>
      <c r="G34" s="98" t="s">
        <v>668</v>
      </c>
    </row>
    <row r="35" spans="2:7" ht="15" thickBot="1" x14ac:dyDescent="0.35">
      <c r="B35" s="47" t="s">
        <v>647</v>
      </c>
      <c r="C35" s="65" t="s">
        <v>55</v>
      </c>
      <c r="D35" s="65" t="s">
        <v>639</v>
      </c>
      <c r="E35" s="86">
        <v>2022</v>
      </c>
      <c r="F35" s="65" t="s">
        <v>641</v>
      </c>
      <c r="G35" s="98" t="s">
        <v>668</v>
      </c>
    </row>
    <row r="36" spans="2:7" ht="15" thickBot="1" x14ac:dyDescent="0.35">
      <c r="B36" s="47" t="s">
        <v>899</v>
      </c>
      <c r="C36" s="65" t="s">
        <v>56</v>
      </c>
      <c r="D36" s="65" t="s">
        <v>639</v>
      </c>
      <c r="E36" s="86">
        <v>2021</v>
      </c>
      <c r="F36" s="65" t="s">
        <v>641</v>
      </c>
      <c r="G36" s="98" t="s">
        <v>668</v>
      </c>
    </row>
    <row r="37" spans="2:7" ht="15" thickBot="1" x14ac:dyDescent="0.35">
      <c r="B37" s="47" t="s">
        <v>57</v>
      </c>
      <c r="C37" s="65" t="s">
        <v>57</v>
      </c>
      <c r="D37" s="65" t="s">
        <v>639</v>
      </c>
      <c r="E37" s="86">
        <v>2021</v>
      </c>
      <c r="F37" s="65" t="s">
        <v>641</v>
      </c>
      <c r="G37" s="98" t="s">
        <v>668</v>
      </c>
    </row>
    <row r="38" spans="2:7" ht="15" thickBot="1" x14ac:dyDescent="0.35">
      <c r="B38" s="47" t="s">
        <v>58</v>
      </c>
      <c r="C38" s="65" t="s">
        <v>58</v>
      </c>
      <c r="D38" s="65" t="s">
        <v>639</v>
      </c>
      <c r="E38" s="86">
        <v>2021</v>
      </c>
      <c r="F38" s="65" t="s">
        <v>641</v>
      </c>
      <c r="G38" s="98" t="s">
        <v>668</v>
      </c>
    </row>
    <row r="39" spans="2:7" ht="15" thickBot="1" x14ac:dyDescent="0.35">
      <c r="B39" s="47" t="s">
        <v>648</v>
      </c>
      <c r="C39" s="65" t="s">
        <v>59</v>
      </c>
      <c r="D39" s="65" t="s">
        <v>639</v>
      </c>
      <c r="E39" s="86">
        <v>2021</v>
      </c>
      <c r="F39" s="65" t="s">
        <v>641</v>
      </c>
      <c r="G39" s="98" t="s">
        <v>668</v>
      </c>
    </row>
    <row r="40" spans="2:7" ht="15" thickBot="1" x14ac:dyDescent="0.35">
      <c r="B40" s="47" t="s">
        <v>648</v>
      </c>
      <c r="C40" s="65" t="s">
        <v>60</v>
      </c>
      <c r="D40" s="65" t="s">
        <v>639</v>
      </c>
      <c r="E40" s="86">
        <v>2021</v>
      </c>
      <c r="F40" s="65" t="s">
        <v>641</v>
      </c>
      <c r="G40" s="98" t="s">
        <v>668</v>
      </c>
    </row>
    <row r="41" spans="2:7" ht="15" thickBot="1" x14ac:dyDescent="0.35">
      <c r="B41" s="47" t="s">
        <v>649</v>
      </c>
      <c r="C41" s="65" t="s">
        <v>61</v>
      </c>
      <c r="D41" s="65" t="s">
        <v>639</v>
      </c>
      <c r="E41" s="86">
        <v>2021</v>
      </c>
      <c r="F41" s="65" t="s">
        <v>641</v>
      </c>
      <c r="G41" s="98" t="s">
        <v>668</v>
      </c>
    </row>
    <row r="42" spans="2:7" ht="15" thickBot="1" x14ac:dyDescent="0.35">
      <c r="B42" s="47" t="s">
        <v>650</v>
      </c>
      <c r="C42" s="65" t="s">
        <v>62</v>
      </c>
      <c r="D42" s="65" t="s">
        <v>639</v>
      </c>
      <c r="E42" s="86">
        <v>2021</v>
      </c>
      <c r="F42" s="65" t="s">
        <v>641</v>
      </c>
      <c r="G42" s="98" t="s">
        <v>668</v>
      </c>
    </row>
    <row r="43" spans="2:7" ht="15" thickBot="1" x14ac:dyDescent="0.35">
      <c r="B43" s="47" t="s">
        <v>900</v>
      </c>
      <c r="C43" s="65" t="s">
        <v>63</v>
      </c>
      <c r="D43" s="65" t="s">
        <v>639</v>
      </c>
      <c r="E43" s="86">
        <v>2021</v>
      </c>
      <c r="F43" s="65" t="s">
        <v>641</v>
      </c>
      <c r="G43" s="98" t="s">
        <v>668</v>
      </c>
    </row>
    <row r="44" spans="2:7" ht="15" thickBot="1" x14ac:dyDescent="0.35">
      <c r="B44" s="47" t="s">
        <v>900</v>
      </c>
      <c r="C44" s="65" t="s">
        <v>64</v>
      </c>
      <c r="D44" s="65" t="s">
        <v>639</v>
      </c>
      <c r="E44" s="86">
        <v>2021</v>
      </c>
      <c r="F44" s="65" t="s">
        <v>641</v>
      </c>
      <c r="G44" s="98" t="s">
        <v>668</v>
      </c>
    </row>
    <row r="45" spans="2:7" ht="15" thickBot="1" x14ac:dyDescent="0.35">
      <c r="B45" s="47" t="s">
        <v>651</v>
      </c>
      <c r="C45" s="65" t="s">
        <v>67</v>
      </c>
      <c r="D45" s="65" t="s">
        <v>639</v>
      </c>
      <c r="E45" s="86">
        <v>2021</v>
      </c>
      <c r="F45" s="65" t="s">
        <v>663</v>
      </c>
      <c r="G45" s="98">
        <f>(3*70000)</f>
        <v>210000</v>
      </c>
    </row>
    <row r="46" spans="2:7" ht="15" thickBot="1" x14ac:dyDescent="0.35">
      <c r="B46" s="47" t="s">
        <v>652</v>
      </c>
      <c r="C46" s="65" t="s">
        <v>71</v>
      </c>
      <c r="D46" s="65" t="s">
        <v>639</v>
      </c>
      <c r="E46" s="86">
        <v>2021</v>
      </c>
      <c r="F46" s="65" t="s">
        <v>641</v>
      </c>
      <c r="G46" s="80" t="s">
        <v>668</v>
      </c>
    </row>
    <row r="47" spans="2:7" ht="15" thickBot="1" x14ac:dyDescent="0.35">
      <c r="B47" s="47" t="s">
        <v>653</v>
      </c>
      <c r="C47" s="65" t="s">
        <v>72</v>
      </c>
      <c r="D47" s="65" t="s">
        <v>639</v>
      </c>
      <c r="E47" s="86">
        <v>2022</v>
      </c>
      <c r="F47" s="65" t="s">
        <v>641</v>
      </c>
      <c r="G47" s="80" t="s">
        <v>668</v>
      </c>
    </row>
    <row r="48" spans="2:7" ht="15" thickBot="1" x14ac:dyDescent="0.35">
      <c r="B48" s="47" t="s">
        <v>901</v>
      </c>
      <c r="C48" s="65" t="s">
        <v>167</v>
      </c>
      <c r="D48" s="65" t="s">
        <v>639</v>
      </c>
      <c r="E48" s="86">
        <v>2022</v>
      </c>
      <c r="F48" s="65" t="s">
        <v>641</v>
      </c>
      <c r="G48" s="80" t="s">
        <v>668</v>
      </c>
    </row>
  </sheetData>
  <mergeCells count="1">
    <mergeCell ref="B3:I12"/>
  </mergeCells>
  <hyperlinks>
    <hyperlink ref="G1" location="'Assumptions Summary'!A1" display="Return to Assumptions Summary" xr:uid="{3C2DE50B-B7C6-4032-A236-C304F46EDD83}"/>
  </hyperlinks>
  <pageMargins left="0.7" right="0.7" top="0.75" bottom="0.75" header="0.3" footer="0.3"/>
  <pageSetup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C8C45-4053-4BB6-86EC-55722792EF55}">
  <sheetPr>
    <tabColor rgb="FFFFC000"/>
  </sheetPr>
  <dimension ref="B1:AR34"/>
  <sheetViews>
    <sheetView workbookViewId="0"/>
  </sheetViews>
  <sheetFormatPr defaultColWidth="8.6640625" defaultRowHeight="14.4" x14ac:dyDescent="0.3"/>
  <cols>
    <col min="1" max="1" width="6.88671875" style="8" customWidth="1"/>
    <col min="2" max="3" width="27.6640625" style="8" customWidth="1"/>
    <col min="4" max="4" width="39.88671875" style="8" customWidth="1"/>
    <col min="5" max="5" width="16.33203125" style="8" customWidth="1"/>
    <col min="6" max="6" width="50.6640625" style="8" customWidth="1"/>
    <col min="7" max="7" width="14.44140625" style="8" customWidth="1"/>
    <col min="8" max="16384" width="8.6640625" style="8"/>
  </cols>
  <sheetData>
    <row r="1" spans="2:44" ht="17.399999999999999" x14ac:dyDescent="0.3">
      <c r="G1" s="27" t="s">
        <v>747</v>
      </c>
      <c r="H1" s="27"/>
      <c r="I1" s="27"/>
      <c r="J1" s="27"/>
      <c r="K1" s="27"/>
    </row>
    <row r="2" spans="2:44" ht="18" thickBot="1" x14ac:dyDescent="0.35">
      <c r="B2" s="45" t="s">
        <v>841</v>
      </c>
      <c r="C2" s="46"/>
      <c r="D2" s="46"/>
      <c r="E2" s="46"/>
      <c r="F2" s="46"/>
      <c r="G2" s="46"/>
    </row>
    <row r="3" spans="2:44" ht="15" customHeight="1" x14ac:dyDescent="0.3">
      <c r="B3" s="141" t="s">
        <v>929</v>
      </c>
      <c r="C3" s="141"/>
      <c r="D3" s="141"/>
      <c r="E3" s="141"/>
      <c r="F3" s="141"/>
      <c r="G3" s="141"/>
      <c r="H3" s="141"/>
      <c r="I3" s="141"/>
      <c r="J3" s="83"/>
      <c r="K3" s="83"/>
    </row>
    <row r="4" spans="2:44" x14ac:dyDescent="0.3">
      <c r="B4" s="141"/>
      <c r="C4" s="141"/>
      <c r="D4" s="141"/>
      <c r="E4" s="141"/>
      <c r="F4" s="141"/>
      <c r="G4" s="141"/>
      <c r="H4" s="141"/>
      <c r="I4" s="141"/>
      <c r="J4" s="83"/>
      <c r="K4" s="83"/>
    </row>
    <row r="5" spans="2:44" x14ac:dyDescent="0.3">
      <c r="B5" s="141"/>
      <c r="C5" s="141"/>
      <c r="D5" s="141"/>
      <c r="E5" s="141"/>
      <c r="F5" s="141"/>
      <c r="G5" s="141"/>
      <c r="H5" s="141"/>
      <c r="I5" s="141"/>
      <c r="J5" s="83"/>
      <c r="K5" s="83"/>
    </row>
    <row r="6" spans="2:44" x14ac:dyDescent="0.3">
      <c r="B6" s="141"/>
      <c r="C6" s="141"/>
      <c r="D6" s="141"/>
      <c r="E6" s="141"/>
      <c r="F6" s="141"/>
      <c r="G6" s="141"/>
      <c r="H6" s="141"/>
      <c r="I6" s="141"/>
      <c r="J6" s="83"/>
      <c r="K6" s="83"/>
    </row>
    <row r="7" spans="2:44" x14ac:dyDescent="0.3">
      <c r="B7" s="141"/>
      <c r="C7" s="141"/>
      <c r="D7" s="141"/>
      <c r="E7" s="141"/>
      <c r="F7" s="141"/>
      <c r="G7" s="141"/>
      <c r="H7" s="141"/>
      <c r="I7" s="141"/>
      <c r="J7" s="83"/>
      <c r="K7" s="83"/>
    </row>
    <row r="8" spans="2:44" x14ac:dyDescent="0.3">
      <c r="B8" s="141"/>
      <c r="C8" s="141"/>
      <c r="D8" s="141"/>
      <c r="E8" s="141"/>
      <c r="F8" s="141"/>
      <c r="G8" s="141"/>
      <c r="H8" s="141"/>
      <c r="I8" s="141"/>
      <c r="J8" s="83"/>
      <c r="K8" s="83"/>
    </row>
    <row r="9" spans="2:44" x14ac:dyDescent="0.3">
      <c r="B9" s="141"/>
      <c r="C9" s="141"/>
      <c r="D9" s="141"/>
      <c r="E9" s="141"/>
      <c r="F9" s="141"/>
      <c r="G9" s="141"/>
      <c r="H9" s="141"/>
      <c r="I9" s="141"/>
      <c r="J9" s="83"/>
      <c r="K9" s="83"/>
    </row>
    <row r="10" spans="2:44" x14ac:dyDescent="0.3">
      <c r="B10" s="141"/>
      <c r="C10" s="141"/>
      <c r="D10" s="141"/>
      <c r="E10" s="141"/>
      <c r="F10" s="141"/>
      <c r="G10" s="141"/>
      <c r="H10" s="141"/>
      <c r="I10" s="141"/>
      <c r="J10" s="83"/>
      <c r="K10" s="83"/>
    </row>
    <row r="11" spans="2:44" x14ac:dyDescent="0.3">
      <c r="B11" s="141"/>
      <c r="C11" s="141"/>
      <c r="D11" s="141"/>
      <c r="E11" s="141"/>
      <c r="F11" s="141"/>
      <c r="G11" s="141"/>
      <c r="H11" s="141"/>
      <c r="I11" s="141"/>
      <c r="J11" s="83"/>
      <c r="K11" s="83"/>
    </row>
    <row r="12" spans="2:44" x14ac:dyDescent="0.3">
      <c r="B12" s="141"/>
      <c r="C12" s="141"/>
      <c r="D12" s="141"/>
      <c r="E12" s="141"/>
      <c r="F12" s="141"/>
      <c r="G12" s="141"/>
      <c r="H12" s="141"/>
      <c r="I12" s="141"/>
      <c r="J12" s="83"/>
      <c r="K12" s="83"/>
    </row>
    <row r="14" spans="2:44" ht="15" thickBot="1" x14ac:dyDescent="0.35">
      <c r="B14" s="75" t="s">
        <v>6</v>
      </c>
      <c r="C14" s="82" t="s">
        <v>838</v>
      </c>
      <c r="D14" s="84" t="s">
        <v>640</v>
      </c>
      <c r="E14" s="85" t="s">
        <v>662</v>
      </c>
      <c r="F14" s="87" t="s">
        <v>7</v>
      </c>
      <c r="G14" s="76" t="s">
        <v>638</v>
      </c>
    </row>
    <row r="15" spans="2:44" s="49" customFormat="1" ht="15" thickBot="1" x14ac:dyDescent="0.35">
      <c r="B15" s="110" t="s">
        <v>872</v>
      </c>
      <c r="C15" s="101" t="s">
        <v>171</v>
      </c>
      <c r="D15" s="101" t="s">
        <v>639</v>
      </c>
      <c r="E15" s="113">
        <v>2024</v>
      </c>
      <c r="F15" s="101" t="s">
        <v>971</v>
      </c>
      <c r="G15" s="98">
        <v>70000</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2:44" ht="15" thickBot="1" x14ac:dyDescent="0.35">
      <c r="B16" s="110" t="s">
        <v>881</v>
      </c>
      <c r="C16" s="101" t="s">
        <v>174</v>
      </c>
      <c r="D16" s="101" t="s">
        <v>639</v>
      </c>
      <c r="E16" s="113">
        <v>2024</v>
      </c>
      <c r="F16" s="101" t="s">
        <v>641</v>
      </c>
      <c r="G16" s="98" t="s">
        <v>668</v>
      </c>
    </row>
    <row r="17" spans="2:7" ht="15" thickBot="1" x14ac:dyDescent="0.35">
      <c r="B17" s="110" t="s">
        <v>882</v>
      </c>
      <c r="C17" s="101" t="s">
        <v>11</v>
      </c>
      <c r="D17" s="101" t="s">
        <v>639</v>
      </c>
      <c r="E17" s="113">
        <v>2021</v>
      </c>
      <c r="F17" s="101" t="s">
        <v>641</v>
      </c>
      <c r="G17" s="98" t="s">
        <v>668</v>
      </c>
    </row>
    <row r="18" spans="2:7" ht="15" thickBot="1" x14ac:dyDescent="0.35">
      <c r="B18" s="110" t="s">
        <v>873</v>
      </c>
      <c r="C18" s="101" t="s">
        <v>183</v>
      </c>
      <c r="D18" s="101" t="s">
        <v>639</v>
      </c>
      <c r="E18" s="113">
        <v>2025</v>
      </c>
      <c r="F18" s="101" t="s">
        <v>641</v>
      </c>
      <c r="G18" s="98" t="s">
        <v>668</v>
      </c>
    </row>
    <row r="19" spans="2:7" ht="15" thickBot="1" x14ac:dyDescent="0.35">
      <c r="B19" s="110" t="s">
        <v>883</v>
      </c>
      <c r="C19" s="101" t="s">
        <v>188</v>
      </c>
      <c r="D19" s="101" t="s">
        <v>639</v>
      </c>
      <c r="E19" s="113">
        <v>2023</v>
      </c>
      <c r="F19" s="101" t="s">
        <v>663</v>
      </c>
      <c r="G19" s="98">
        <f>(3*70000)</f>
        <v>210000</v>
      </c>
    </row>
    <row r="20" spans="2:7" ht="15" thickBot="1" x14ac:dyDescent="0.35">
      <c r="B20" s="110" t="s">
        <v>874</v>
      </c>
      <c r="C20" s="101" t="s">
        <v>16</v>
      </c>
      <c r="D20" s="101" t="s">
        <v>639</v>
      </c>
      <c r="E20" s="113">
        <v>2021</v>
      </c>
      <c r="F20" s="101" t="s">
        <v>641</v>
      </c>
      <c r="G20" s="98" t="s">
        <v>668</v>
      </c>
    </row>
    <row r="21" spans="2:7" ht="15" thickBot="1" x14ac:dyDescent="0.35">
      <c r="B21" s="110" t="s">
        <v>642</v>
      </c>
      <c r="C21" s="101" t="s">
        <v>17</v>
      </c>
      <c r="D21" s="101" t="s">
        <v>639</v>
      </c>
      <c r="E21" s="113">
        <v>2021</v>
      </c>
      <c r="F21" s="101" t="s">
        <v>641</v>
      </c>
      <c r="G21" s="98" t="s">
        <v>668</v>
      </c>
    </row>
    <row r="22" spans="2:7" ht="15" thickBot="1" x14ac:dyDescent="0.35">
      <c r="B22" s="110" t="s">
        <v>642</v>
      </c>
      <c r="C22" s="101" t="s">
        <v>18</v>
      </c>
      <c r="D22" s="101" t="s">
        <v>639</v>
      </c>
      <c r="E22" s="113">
        <v>2021</v>
      </c>
      <c r="F22" s="101" t="s">
        <v>641</v>
      </c>
      <c r="G22" s="98" t="s">
        <v>668</v>
      </c>
    </row>
    <row r="23" spans="2:7" ht="15" thickBot="1" x14ac:dyDescent="0.35">
      <c r="B23" s="110" t="s">
        <v>875</v>
      </c>
      <c r="C23" s="101" t="s">
        <v>19</v>
      </c>
      <c r="D23" s="101" t="s">
        <v>659</v>
      </c>
      <c r="E23" s="113">
        <v>2021</v>
      </c>
      <c r="F23" s="101" t="s">
        <v>972</v>
      </c>
      <c r="G23" s="98">
        <f>2*(3*70000) + (799000/5280)*12000</f>
        <v>2235909.0909090908</v>
      </c>
    </row>
    <row r="24" spans="2:7" ht="15" thickBot="1" x14ac:dyDescent="0.35">
      <c r="B24" s="110" t="s">
        <v>875</v>
      </c>
      <c r="C24" s="101" t="s">
        <v>189</v>
      </c>
      <c r="D24" s="101" t="s">
        <v>639</v>
      </c>
      <c r="E24" s="113">
        <v>2023</v>
      </c>
      <c r="F24" s="101" t="s">
        <v>641</v>
      </c>
      <c r="G24" s="98" t="s">
        <v>668</v>
      </c>
    </row>
    <row r="25" spans="2:7" ht="15" thickBot="1" x14ac:dyDescent="0.35">
      <c r="B25" s="110" t="s">
        <v>884</v>
      </c>
      <c r="C25" s="101" t="s">
        <v>21</v>
      </c>
      <c r="D25" s="101" t="s">
        <v>639</v>
      </c>
      <c r="E25" s="113">
        <v>2021</v>
      </c>
      <c r="F25" s="101" t="s">
        <v>663</v>
      </c>
      <c r="G25" s="98">
        <f>(3*70000)</f>
        <v>210000</v>
      </c>
    </row>
    <row r="26" spans="2:7" ht="15" thickBot="1" x14ac:dyDescent="0.35">
      <c r="B26" s="110" t="s">
        <v>876</v>
      </c>
      <c r="C26" s="101" t="s">
        <v>203</v>
      </c>
      <c r="D26" s="101" t="s">
        <v>639</v>
      </c>
      <c r="E26" s="113">
        <v>2023</v>
      </c>
      <c r="F26" s="101" t="s">
        <v>641</v>
      </c>
      <c r="G26" s="98" t="s">
        <v>668</v>
      </c>
    </row>
    <row r="27" spans="2:7" ht="15" thickBot="1" x14ac:dyDescent="0.35">
      <c r="B27" s="110" t="s">
        <v>877</v>
      </c>
      <c r="C27" s="101" t="s">
        <v>208</v>
      </c>
      <c r="D27" s="101" t="s">
        <v>658</v>
      </c>
      <c r="E27" s="113">
        <v>2025</v>
      </c>
      <c r="F27" s="101" t="s">
        <v>880</v>
      </c>
      <c r="G27" s="98">
        <f>400*1400</f>
        <v>560000</v>
      </c>
    </row>
    <row r="28" spans="2:7" ht="15" thickBot="1" x14ac:dyDescent="0.35">
      <c r="B28" s="110" t="s">
        <v>654</v>
      </c>
      <c r="C28" s="101" t="s">
        <v>22</v>
      </c>
      <c r="D28" s="101" t="s">
        <v>639</v>
      </c>
      <c r="E28" s="113">
        <v>2021</v>
      </c>
      <c r="F28" s="101" t="s">
        <v>664</v>
      </c>
      <c r="G28" s="98">
        <f>4*3600</f>
        <v>14400</v>
      </c>
    </row>
    <row r="29" spans="2:7" ht="15" thickBot="1" x14ac:dyDescent="0.35">
      <c r="B29" s="110" t="s">
        <v>643</v>
      </c>
      <c r="C29" s="101" t="s">
        <v>23</v>
      </c>
      <c r="D29" s="101" t="s">
        <v>639</v>
      </c>
      <c r="E29" s="113">
        <v>2021</v>
      </c>
      <c r="F29" s="101" t="s">
        <v>641</v>
      </c>
      <c r="G29" s="98" t="s">
        <v>668</v>
      </c>
    </row>
    <row r="30" spans="2:7" ht="15" thickBot="1" x14ac:dyDescent="0.35">
      <c r="B30" s="110" t="s">
        <v>885</v>
      </c>
      <c r="C30" s="101" t="s">
        <v>24</v>
      </c>
      <c r="D30" s="101" t="s">
        <v>639</v>
      </c>
      <c r="E30" s="113">
        <v>2022</v>
      </c>
      <c r="F30" s="101" t="s">
        <v>641</v>
      </c>
      <c r="G30" s="98" t="s">
        <v>668</v>
      </c>
    </row>
    <row r="31" spans="2:7" ht="15" thickBot="1" x14ac:dyDescent="0.35">
      <c r="B31" s="110" t="s">
        <v>878</v>
      </c>
      <c r="C31" s="101" t="s">
        <v>25</v>
      </c>
      <c r="D31" s="101" t="s">
        <v>639</v>
      </c>
      <c r="E31" s="113">
        <v>2021</v>
      </c>
      <c r="F31" s="101" t="s">
        <v>641</v>
      </c>
      <c r="G31" s="98" t="s">
        <v>668</v>
      </c>
    </row>
    <row r="32" spans="2:7" ht="15" thickBot="1" x14ac:dyDescent="0.35">
      <c r="B32" s="110" t="s">
        <v>886</v>
      </c>
      <c r="C32" s="101" t="s">
        <v>26</v>
      </c>
      <c r="D32" s="101" t="s">
        <v>639</v>
      </c>
      <c r="E32" s="113">
        <v>2022</v>
      </c>
      <c r="F32" s="101" t="s">
        <v>641</v>
      </c>
      <c r="G32" s="98" t="s">
        <v>668</v>
      </c>
    </row>
    <row r="33" spans="2:7" ht="15" thickBot="1" x14ac:dyDescent="0.35">
      <c r="B33" s="110" t="s">
        <v>887</v>
      </c>
      <c r="C33" s="101" t="s">
        <v>27</v>
      </c>
      <c r="D33" s="101" t="s">
        <v>639</v>
      </c>
      <c r="E33" s="113">
        <v>2022</v>
      </c>
      <c r="F33" s="101" t="s">
        <v>664</v>
      </c>
      <c r="G33" s="98">
        <f>4*3600</f>
        <v>14400</v>
      </c>
    </row>
    <row r="34" spans="2:7" ht="15" thickBot="1" x14ac:dyDescent="0.35">
      <c r="B34" s="110" t="s">
        <v>887</v>
      </c>
      <c r="C34" s="101" t="s">
        <v>28</v>
      </c>
      <c r="D34" s="101" t="s">
        <v>639</v>
      </c>
      <c r="E34" s="113">
        <v>2022</v>
      </c>
      <c r="F34" s="101" t="s">
        <v>641</v>
      </c>
      <c r="G34" s="98" t="s">
        <v>668</v>
      </c>
    </row>
  </sheetData>
  <mergeCells count="1">
    <mergeCell ref="B3:I12"/>
  </mergeCells>
  <phoneticPr fontId="20" type="noConversion"/>
  <hyperlinks>
    <hyperlink ref="G1" location="'Assumptions Summary'!A1" display="Return to Assumptions Summary" xr:uid="{69EDACB4-CEAB-4BDE-94D5-27874B880B4A}"/>
  </hyperlink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3A25B-EC49-4670-8BF5-1149673D1246}">
  <sheetPr>
    <tabColor theme="1"/>
  </sheetPr>
  <dimension ref="A2:I10"/>
  <sheetViews>
    <sheetView workbookViewId="0"/>
  </sheetViews>
  <sheetFormatPr defaultColWidth="9.109375" defaultRowHeight="14.4" x14ac:dyDescent="0.3"/>
  <cols>
    <col min="1" max="1" width="9.109375" style="8"/>
    <col min="2" max="2" width="69.33203125" style="8" bestFit="1" customWidth="1"/>
    <col min="3" max="3" width="225.6640625" style="8" customWidth="1"/>
    <col min="4" max="16384" width="9.109375" style="8"/>
  </cols>
  <sheetData>
    <row r="2" spans="1:9" ht="18" thickBot="1" x14ac:dyDescent="0.35">
      <c r="A2" s="7"/>
      <c r="B2" s="140" t="s">
        <v>743</v>
      </c>
      <c r="C2" s="140"/>
      <c r="E2" s="27" t="s">
        <v>747</v>
      </c>
      <c r="F2" s="27"/>
      <c r="G2" s="27"/>
      <c r="H2" s="27"/>
      <c r="I2" s="27"/>
    </row>
    <row r="3" spans="1:9" ht="15" thickBot="1" x14ac:dyDescent="0.35">
      <c r="A3" s="7"/>
      <c r="B3" s="36" t="s">
        <v>737</v>
      </c>
      <c r="C3" s="36" t="s">
        <v>801</v>
      </c>
    </row>
    <row r="4" spans="1:9" ht="15" thickBot="1" x14ac:dyDescent="0.35">
      <c r="A4" s="7"/>
      <c r="B4" s="108" t="s">
        <v>818</v>
      </c>
      <c r="C4" s="114" t="s">
        <v>819</v>
      </c>
    </row>
    <row r="5" spans="1:9" ht="15" thickBot="1" x14ac:dyDescent="0.35">
      <c r="A5" s="7"/>
      <c r="B5" s="108" t="s">
        <v>820</v>
      </c>
      <c r="C5" s="114" t="s">
        <v>821</v>
      </c>
    </row>
    <row r="6" spans="1:9" ht="15" thickBot="1" x14ac:dyDescent="0.35">
      <c r="B6" s="106" t="s">
        <v>965</v>
      </c>
      <c r="C6" s="107" t="s">
        <v>966</v>
      </c>
    </row>
    <row r="7" spans="1:9" ht="15" thickBot="1" x14ac:dyDescent="0.35">
      <c r="A7" s="7"/>
      <c r="B7" s="108" t="s">
        <v>967</v>
      </c>
      <c r="C7" s="114" t="s">
        <v>968</v>
      </c>
    </row>
    <row r="8" spans="1:9" ht="15" thickBot="1" x14ac:dyDescent="0.35">
      <c r="A8" s="7"/>
      <c r="B8" s="108" t="s">
        <v>969</v>
      </c>
      <c r="C8" s="114" t="s">
        <v>970</v>
      </c>
    </row>
    <row r="9" spans="1:9" ht="15" thickBot="1" x14ac:dyDescent="0.35">
      <c r="B9" s="106" t="s">
        <v>977</v>
      </c>
      <c r="C9" s="107" t="s">
        <v>978</v>
      </c>
    </row>
    <row r="10" spans="1:9" x14ac:dyDescent="0.3">
      <c r="B10" s="106" t="s">
        <v>979</v>
      </c>
      <c r="C10" s="115" t="s">
        <v>980</v>
      </c>
    </row>
  </sheetData>
  <mergeCells count="1">
    <mergeCell ref="B2:C2"/>
  </mergeCells>
  <hyperlinks>
    <hyperlink ref="E2" location="'Assumptions Summary'!A1" display="Return to Assumptions Summary" xr:uid="{0303968C-32DC-4E30-A2C1-D7014243203D}"/>
    <hyperlink ref="C4" r:id="rId1" xr:uid="{06662A33-4E1C-465E-9A0D-A09209478BB1}"/>
    <hyperlink ref="C5" r:id="rId2" xr:uid="{54F9A3B5-3F29-43C5-A0C7-F7F505940D90}"/>
    <hyperlink ref="C6" r:id="rId3" xr:uid="{1F7C5F9F-9FF4-4FC8-B83B-D47F52037021}"/>
    <hyperlink ref="C7" r:id="rId4" xr:uid="{8C24C196-C912-4E62-9F24-DBDF6EA2543D}"/>
    <hyperlink ref="C8" r:id="rId5" xr:uid="{EBA0F496-6666-406B-9051-4FAD069C47DA}"/>
    <hyperlink ref="C9" r:id="rId6" xr:uid="{FBCDE8FB-8FE1-4043-8839-3346A584504E}"/>
    <hyperlink ref="C10" r:id="rId7" xr:uid="{2ABA0450-7E7E-40B7-904C-E9C5BEA928E8}"/>
  </hyperlinks>
  <pageMargins left="0.7" right="0.7" top="0.75" bottom="0.75" header="0.3" footer="0.3"/>
  <pageSetup orientation="portrait" r:id="rId8"/>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27C46-835D-4D4D-B436-D530BAA4BB88}">
  <sheetPr>
    <tabColor rgb="FFFFC000"/>
  </sheetPr>
  <dimension ref="B1:AR16"/>
  <sheetViews>
    <sheetView workbookViewId="0"/>
  </sheetViews>
  <sheetFormatPr defaultColWidth="8.6640625" defaultRowHeight="14.4" x14ac:dyDescent="0.3"/>
  <cols>
    <col min="1" max="1" width="6.88671875" style="8" customWidth="1"/>
    <col min="2" max="3" width="27.6640625" style="8" customWidth="1"/>
    <col min="4" max="4" width="39.88671875" style="8" customWidth="1"/>
    <col min="5" max="5" width="16.33203125" style="8" customWidth="1"/>
    <col min="6" max="6" width="50.6640625" style="8" customWidth="1"/>
    <col min="7" max="7" width="14.44140625" style="8" customWidth="1"/>
    <col min="8" max="16384" width="8.6640625" style="8"/>
  </cols>
  <sheetData>
    <row r="1" spans="2:44" ht="17.399999999999999" x14ac:dyDescent="0.3">
      <c r="G1" s="27" t="s">
        <v>747</v>
      </c>
      <c r="H1" s="27"/>
      <c r="I1" s="27"/>
      <c r="J1" s="27"/>
      <c r="K1" s="27"/>
    </row>
    <row r="2" spans="2:44" ht="18" thickBot="1" x14ac:dyDescent="0.35">
      <c r="B2" s="45" t="s">
        <v>842</v>
      </c>
      <c r="C2" s="46"/>
      <c r="D2" s="46"/>
      <c r="E2" s="46"/>
      <c r="F2" s="46"/>
      <c r="G2" s="46"/>
    </row>
    <row r="3" spans="2:44" ht="15" customHeight="1" x14ac:dyDescent="0.3">
      <c r="B3" s="141" t="s">
        <v>929</v>
      </c>
      <c r="C3" s="141"/>
      <c r="D3" s="141"/>
      <c r="E3" s="141"/>
      <c r="F3" s="141"/>
      <c r="G3" s="141"/>
      <c r="H3" s="141"/>
      <c r="I3" s="141"/>
      <c r="J3" s="83"/>
      <c r="K3" s="83"/>
    </row>
    <row r="4" spans="2:44" x14ac:dyDescent="0.3">
      <c r="B4" s="141"/>
      <c r="C4" s="141"/>
      <c r="D4" s="141"/>
      <c r="E4" s="141"/>
      <c r="F4" s="141"/>
      <c r="G4" s="141"/>
      <c r="H4" s="141"/>
      <c r="I4" s="141"/>
      <c r="J4" s="83"/>
      <c r="K4" s="83"/>
    </row>
    <row r="5" spans="2:44" x14ac:dyDescent="0.3">
      <c r="B5" s="141"/>
      <c r="C5" s="141"/>
      <c r="D5" s="141"/>
      <c r="E5" s="141"/>
      <c r="F5" s="141"/>
      <c r="G5" s="141"/>
      <c r="H5" s="141"/>
      <c r="I5" s="141"/>
      <c r="J5" s="83"/>
      <c r="K5" s="83"/>
    </row>
    <row r="6" spans="2:44" x14ac:dyDescent="0.3">
      <c r="B6" s="141"/>
      <c r="C6" s="141"/>
      <c r="D6" s="141"/>
      <c r="E6" s="141"/>
      <c r="F6" s="141"/>
      <c r="G6" s="141"/>
      <c r="H6" s="141"/>
      <c r="I6" s="141"/>
      <c r="J6" s="83"/>
      <c r="K6" s="83"/>
    </row>
    <row r="7" spans="2:44" x14ac:dyDescent="0.3">
      <c r="B7" s="141"/>
      <c r="C7" s="141"/>
      <c r="D7" s="141"/>
      <c r="E7" s="141"/>
      <c r="F7" s="141"/>
      <c r="G7" s="141"/>
      <c r="H7" s="141"/>
      <c r="I7" s="141"/>
      <c r="J7" s="83"/>
      <c r="K7" s="83"/>
    </row>
    <row r="8" spans="2:44" x14ac:dyDescent="0.3">
      <c r="B8" s="141"/>
      <c r="C8" s="141"/>
      <c r="D8" s="141"/>
      <c r="E8" s="141"/>
      <c r="F8" s="141"/>
      <c r="G8" s="141"/>
      <c r="H8" s="141"/>
      <c r="I8" s="141"/>
      <c r="J8" s="83"/>
      <c r="K8" s="83"/>
    </row>
    <row r="9" spans="2:44" x14ac:dyDescent="0.3">
      <c r="B9" s="141"/>
      <c r="C9" s="141"/>
      <c r="D9" s="141"/>
      <c r="E9" s="141"/>
      <c r="F9" s="141"/>
      <c r="G9" s="141"/>
      <c r="H9" s="141"/>
      <c r="I9" s="141"/>
      <c r="J9" s="83"/>
      <c r="K9" s="83"/>
    </row>
    <row r="10" spans="2:44" x14ac:dyDescent="0.3">
      <c r="B10" s="141"/>
      <c r="C10" s="141"/>
      <c r="D10" s="141"/>
      <c r="E10" s="141"/>
      <c r="F10" s="141"/>
      <c r="G10" s="141"/>
      <c r="H10" s="141"/>
      <c r="I10" s="141"/>
      <c r="J10" s="83"/>
      <c r="K10" s="83"/>
    </row>
    <row r="11" spans="2:44" x14ac:dyDescent="0.3">
      <c r="B11" s="141"/>
      <c r="C11" s="141"/>
      <c r="D11" s="141"/>
      <c r="E11" s="141"/>
      <c r="F11" s="141"/>
      <c r="G11" s="141"/>
      <c r="H11" s="141"/>
      <c r="I11" s="141"/>
      <c r="J11" s="83"/>
      <c r="K11" s="83"/>
    </row>
    <row r="12" spans="2:44" x14ac:dyDescent="0.3">
      <c r="B12" s="141"/>
      <c r="C12" s="141"/>
      <c r="D12" s="141"/>
      <c r="E12" s="141"/>
      <c r="F12" s="141"/>
      <c r="G12" s="141"/>
      <c r="H12" s="141"/>
      <c r="I12" s="141"/>
      <c r="J12" s="83"/>
      <c r="K12" s="83"/>
    </row>
    <row r="14" spans="2:44" ht="15" thickBot="1" x14ac:dyDescent="0.35">
      <c r="B14" s="75" t="s">
        <v>6</v>
      </c>
      <c r="C14" s="82" t="s">
        <v>838</v>
      </c>
      <c r="D14" s="84" t="s">
        <v>640</v>
      </c>
      <c r="E14" s="85" t="s">
        <v>662</v>
      </c>
      <c r="F14" s="87" t="s">
        <v>7</v>
      </c>
      <c r="G14" s="76" t="s">
        <v>638</v>
      </c>
    </row>
    <row r="15" spans="2:44" s="49" customFormat="1" ht="15" thickBot="1" x14ac:dyDescent="0.35">
      <c r="B15" s="47" t="s">
        <v>656</v>
      </c>
      <c r="C15" s="65" t="s">
        <v>34</v>
      </c>
      <c r="D15" s="65" t="s">
        <v>639</v>
      </c>
      <c r="E15" s="86">
        <v>2023</v>
      </c>
      <c r="F15" s="65" t="s">
        <v>663</v>
      </c>
      <c r="G15" s="98">
        <f>(3*70000)*1.2</f>
        <v>252000</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2:44" ht="15" thickBot="1" x14ac:dyDescent="0.35">
      <c r="B16" s="47" t="s">
        <v>656</v>
      </c>
      <c r="C16" s="65" t="s">
        <v>35</v>
      </c>
      <c r="D16" s="65" t="s">
        <v>639</v>
      </c>
      <c r="E16" s="86">
        <v>2022</v>
      </c>
      <c r="F16" s="65" t="s">
        <v>663</v>
      </c>
      <c r="G16" s="98">
        <f>(3*70000)*1.2</f>
        <v>252000</v>
      </c>
    </row>
  </sheetData>
  <mergeCells count="1">
    <mergeCell ref="B3:I12"/>
  </mergeCells>
  <hyperlinks>
    <hyperlink ref="G1" location="'Assumptions Summary'!A1" display="Return to Assumptions Summary" xr:uid="{3BED1540-4BF7-4651-A5B8-28927DBA8E40}"/>
  </hyperlinks>
  <pageMargins left="0.7" right="0.7" top="0.75" bottom="0.75" header="0.3" footer="0.3"/>
  <pageSetup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3D32C-AF03-49AF-90D5-B1ABACFBB0BD}">
  <sheetPr>
    <tabColor rgb="FFFFC000"/>
  </sheetPr>
  <dimension ref="B1:AR19"/>
  <sheetViews>
    <sheetView workbookViewId="0"/>
  </sheetViews>
  <sheetFormatPr defaultColWidth="8.6640625" defaultRowHeight="14.4" x14ac:dyDescent="0.3"/>
  <cols>
    <col min="1" max="1" width="6.88671875" style="8" customWidth="1"/>
    <col min="2" max="3" width="27.6640625" style="8" customWidth="1"/>
    <col min="4" max="4" width="39.88671875" style="8" customWidth="1"/>
    <col min="5" max="5" width="16.33203125" style="8" customWidth="1"/>
    <col min="6" max="6" width="50.6640625" style="8" customWidth="1"/>
    <col min="7" max="7" width="14.44140625" style="8" customWidth="1"/>
    <col min="8" max="16384" width="8.6640625" style="8"/>
  </cols>
  <sheetData>
    <row r="1" spans="2:44" ht="17.399999999999999" x14ac:dyDescent="0.3">
      <c r="G1" s="27" t="s">
        <v>747</v>
      </c>
      <c r="H1" s="27"/>
      <c r="I1" s="27"/>
      <c r="J1" s="27"/>
      <c r="K1" s="27"/>
    </row>
    <row r="2" spans="2:44" ht="18" thickBot="1" x14ac:dyDescent="0.35">
      <c r="B2" s="45" t="s">
        <v>843</v>
      </c>
      <c r="C2" s="46"/>
      <c r="D2" s="46"/>
      <c r="E2" s="46"/>
      <c r="F2" s="46"/>
      <c r="G2" s="46"/>
    </row>
    <row r="3" spans="2:44" ht="15" customHeight="1" x14ac:dyDescent="0.3">
      <c r="B3" s="141" t="s">
        <v>929</v>
      </c>
      <c r="C3" s="141"/>
      <c r="D3" s="141"/>
      <c r="E3" s="141"/>
      <c r="F3" s="141"/>
      <c r="G3" s="141"/>
      <c r="H3" s="141"/>
      <c r="I3" s="141"/>
      <c r="J3" s="83"/>
      <c r="K3" s="83"/>
    </row>
    <row r="4" spans="2:44" x14ac:dyDescent="0.3">
      <c r="B4" s="141"/>
      <c r="C4" s="141"/>
      <c r="D4" s="141"/>
      <c r="E4" s="141"/>
      <c r="F4" s="141"/>
      <c r="G4" s="141"/>
      <c r="H4" s="141"/>
      <c r="I4" s="141"/>
      <c r="J4" s="83"/>
      <c r="K4" s="83"/>
    </row>
    <row r="5" spans="2:44" x14ac:dyDescent="0.3">
      <c r="B5" s="141"/>
      <c r="C5" s="141"/>
      <c r="D5" s="141"/>
      <c r="E5" s="141"/>
      <c r="F5" s="141"/>
      <c r="G5" s="141"/>
      <c r="H5" s="141"/>
      <c r="I5" s="141"/>
      <c r="J5" s="83"/>
      <c r="K5" s="83"/>
    </row>
    <row r="6" spans="2:44" x14ac:dyDescent="0.3">
      <c r="B6" s="141"/>
      <c r="C6" s="141"/>
      <c r="D6" s="141"/>
      <c r="E6" s="141"/>
      <c r="F6" s="141"/>
      <c r="G6" s="141"/>
      <c r="H6" s="141"/>
      <c r="I6" s="141"/>
      <c r="J6" s="83"/>
      <c r="K6" s="83"/>
    </row>
    <row r="7" spans="2:44" x14ac:dyDescent="0.3">
      <c r="B7" s="141"/>
      <c r="C7" s="141"/>
      <c r="D7" s="141"/>
      <c r="E7" s="141"/>
      <c r="F7" s="141"/>
      <c r="G7" s="141"/>
      <c r="H7" s="141"/>
      <c r="I7" s="141"/>
      <c r="J7" s="83"/>
      <c r="K7" s="83"/>
    </row>
    <row r="8" spans="2:44" x14ac:dyDescent="0.3">
      <c r="B8" s="141"/>
      <c r="C8" s="141"/>
      <c r="D8" s="141"/>
      <c r="E8" s="141"/>
      <c r="F8" s="141"/>
      <c r="G8" s="141"/>
      <c r="H8" s="141"/>
      <c r="I8" s="141"/>
      <c r="J8" s="83"/>
      <c r="K8" s="83"/>
    </row>
    <row r="9" spans="2:44" x14ac:dyDescent="0.3">
      <c r="B9" s="141"/>
      <c r="C9" s="141"/>
      <c r="D9" s="141"/>
      <c r="E9" s="141"/>
      <c r="F9" s="141"/>
      <c r="G9" s="141"/>
      <c r="H9" s="141"/>
      <c r="I9" s="141"/>
      <c r="J9" s="83"/>
      <c r="K9" s="83"/>
    </row>
    <row r="10" spans="2:44" x14ac:dyDescent="0.3">
      <c r="B10" s="141"/>
      <c r="C10" s="141"/>
      <c r="D10" s="141"/>
      <c r="E10" s="141"/>
      <c r="F10" s="141"/>
      <c r="G10" s="141"/>
      <c r="H10" s="141"/>
      <c r="I10" s="141"/>
      <c r="J10" s="83"/>
      <c r="K10" s="83"/>
    </row>
    <row r="11" spans="2:44" x14ac:dyDescent="0.3">
      <c r="B11" s="141"/>
      <c r="C11" s="141"/>
      <c r="D11" s="141"/>
      <c r="E11" s="141"/>
      <c r="F11" s="141"/>
      <c r="G11" s="141"/>
      <c r="H11" s="141"/>
      <c r="I11" s="141"/>
      <c r="J11" s="83"/>
      <c r="K11" s="83"/>
    </row>
    <row r="12" spans="2:44" x14ac:dyDescent="0.3">
      <c r="B12" s="141"/>
      <c r="C12" s="141"/>
      <c r="D12" s="141"/>
      <c r="E12" s="141"/>
      <c r="F12" s="141"/>
      <c r="G12" s="141"/>
      <c r="H12" s="141"/>
      <c r="I12" s="141"/>
      <c r="J12" s="83"/>
      <c r="K12" s="83"/>
    </row>
    <row r="14" spans="2:44" ht="15" thickBot="1" x14ac:dyDescent="0.35">
      <c r="B14" s="75" t="s">
        <v>6</v>
      </c>
      <c r="C14" s="82" t="s">
        <v>838</v>
      </c>
      <c r="D14" s="84" t="s">
        <v>640</v>
      </c>
      <c r="E14" s="85" t="s">
        <v>662</v>
      </c>
      <c r="F14" s="87" t="s">
        <v>7</v>
      </c>
      <c r="G14" s="76" t="s">
        <v>638</v>
      </c>
    </row>
    <row r="15" spans="2:44" s="49" customFormat="1" ht="15" thickBot="1" x14ac:dyDescent="0.35">
      <c r="B15" s="47" t="s">
        <v>655</v>
      </c>
      <c r="C15" s="65" t="s">
        <v>234</v>
      </c>
      <c r="D15" s="65" t="s">
        <v>639</v>
      </c>
      <c r="E15" s="86">
        <v>2022</v>
      </c>
      <c r="F15" s="65" t="s">
        <v>663</v>
      </c>
      <c r="G15" s="98">
        <f>(3*70000)*1.2</f>
        <v>252000</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2:44" ht="15" thickBot="1" x14ac:dyDescent="0.35">
      <c r="B16" s="47" t="s">
        <v>655</v>
      </c>
      <c r="C16" s="65" t="s">
        <v>235</v>
      </c>
      <c r="D16" s="65" t="s">
        <v>639</v>
      </c>
      <c r="E16" s="86">
        <v>2023</v>
      </c>
      <c r="F16" s="65" t="s">
        <v>663</v>
      </c>
      <c r="G16" s="98">
        <f>(3*70000)*1.2</f>
        <v>252000</v>
      </c>
    </row>
    <row r="17" spans="2:7" ht="15" thickBot="1" x14ac:dyDescent="0.35">
      <c r="B17" s="47" t="s">
        <v>655</v>
      </c>
      <c r="C17" s="65" t="s">
        <v>31</v>
      </c>
      <c r="D17" s="65" t="s">
        <v>639</v>
      </c>
      <c r="E17" s="86">
        <v>2021</v>
      </c>
      <c r="F17" s="65" t="s">
        <v>663</v>
      </c>
      <c r="G17" s="98">
        <f>(3*70000)*1.2</f>
        <v>252000</v>
      </c>
    </row>
    <row r="18" spans="2:7" ht="15" thickBot="1" x14ac:dyDescent="0.35">
      <c r="B18" s="47" t="s">
        <v>655</v>
      </c>
      <c r="C18" s="65" t="s">
        <v>32</v>
      </c>
      <c r="D18" s="65" t="s">
        <v>639</v>
      </c>
      <c r="E18" s="86">
        <v>2021</v>
      </c>
      <c r="F18" s="65" t="s">
        <v>663</v>
      </c>
      <c r="G18" s="98">
        <f>(3*70000)*1.2</f>
        <v>252000</v>
      </c>
    </row>
    <row r="19" spans="2:7" ht="15" thickBot="1" x14ac:dyDescent="0.35">
      <c r="B19" s="47" t="s">
        <v>655</v>
      </c>
      <c r="C19" s="65" t="s">
        <v>33</v>
      </c>
      <c r="D19" s="65" t="s">
        <v>639</v>
      </c>
      <c r="E19" s="86">
        <v>2021</v>
      </c>
      <c r="F19" s="65" t="s">
        <v>879</v>
      </c>
      <c r="G19" s="98">
        <f>3*(3*70000)*1.2</f>
        <v>756000</v>
      </c>
    </row>
  </sheetData>
  <mergeCells count="1">
    <mergeCell ref="B3:I12"/>
  </mergeCells>
  <hyperlinks>
    <hyperlink ref="G1" location="'Assumptions Summary'!A1" display="Return to Assumptions Summary" xr:uid="{0E17AB68-8D69-467D-8D44-4506D4C2061E}"/>
  </hyperlink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CF018-270D-4C14-83FE-36B63EAA85F0}">
  <sheetPr>
    <tabColor theme="1"/>
  </sheetPr>
  <dimension ref="B2:K6"/>
  <sheetViews>
    <sheetView workbookViewId="0"/>
  </sheetViews>
  <sheetFormatPr defaultColWidth="9.109375" defaultRowHeight="14.4" x14ac:dyDescent="0.3"/>
  <cols>
    <col min="1" max="1" width="9.109375" style="37"/>
    <col min="2" max="2" width="5.44140625" style="37" customWidth="1"/>
    <col min="3" max="3" width="21.109375" style="37" customWidth="1"/>
    <col min="4" max="4" width="27.5546875" style="37" customWidth="1"/>
    <col min="5" max="5" width="21.33203125" style="37" customWidth="1"/>
    <col min="6" max="16384" width="9.109375" style="37"/>
  </cols>
  <sheetData>
    <row r="2" spans="2:11" ht="21.75" customHeight="1" x14ac:dyDescent="0.3">
      <c r="E2" s="58" t="s">
        <v>802</v>
      </c>
      <c r="G2" s="27" t="s">
        <v>747</v>
      </c>
      <c r="H2" s="27"/>
      <c r="I2" s="27"/>
      <c r="J2" s="27"/>
      <c r="K2" s="27"/>
    </row>
    <row r="3" spans="2:11" x14ac:dyDescent="0.3">
      <c r="B3" s="38" t="s">
        <v>803</v>
      </c>
      <c r="C3" s="38" t="s">
        <v>804</v>
      </c>
      <c r="D3" s="39" t="s">
        <v>805</v>
      </c>
      <c r="E3" s="39" t="s">
        <v>806</v>
      </c>
    </row>
    <row r="4" spans="2:11" x14ac:dyDescent="0.3">
      <c r="B4" s="40">
        <v>1</v>
      </c>
      <c r="C4" s="41" t="s">
        <v>807</v>
      </c>
      <c r="D4" s="41" t="s">
        <v>808</v>
      </c>
      <c r="E4" s="42" t="s">
        <v>809</v>
      </c>
    </row>
    <row r="5" spans="2:11" ht="83.4" x14ac:dyDescent="0.3">
      <c r="B5" s="40">
        <v>2</v>
      </c>
      <c r="C5" s="41" t="s">
        <v>810</v>
      </c>
      <c r="D5" s="41" t="s">
        <v>811</v>
      </c>
      <c r="E5" s="43" t="s">
        <v>812</v>
      </c>
    </row>
    <row r="6" spans="2:11" ht="83.4" x14ac:dyDescent="0.3">
      <c r="B6" s="40">
        <v>3</v>
      </c>
      <c r="C6" s="41" t="s">
        <v>814</v>
      </c>
      <c r="D6" s="41" t="s">
        <v>815</v>
      </c>
      <c r="E6" s="44" t="s">
        <v>813</v>
      </c>
    </row>
  </sheetData>
  <hyperlinks>
    <hyperlink ref="G2" location="'Assumptions Summary'!A1" display="Return to Assumptions Summary" xr:uid="{5FF5B598-FC64-4D58-B053-F7533F9E328F}"/>
    <hyperlink ref="G2:K2" location="'Assumptions Summary'!A1" display="Return to Assumptions Summary" xr:uid="{21848E77-F3A6-4500-A274-344AA79F6F31}"/>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3A3A2-2A9F-4C9F-AD44-C0B9D668E475}">
  <sheetPr>
    <tabColor rgb="FF684571"/>
  </sheetPr>
  <dimension ref="B1:AP23"/>
  <sheetViews>
    <sheetView workbookViewId="0"/>
  </sheetViews>
  <sheetFormatPr defaultColWidth="8.6640625" defaultRowHeight="14.4" x14ac:dyDescent="0.3"/>
  <cols>
    <col min="1" max="1" width="6.88671875" style="8" customWidth="1"/>
    <col min="2" max="2" width="28.5546875" style="8" customWidth="1"/>
    <col min="3" max="3" width="30.6640625" style="8" customWidth="1"/>
    <col min="4" max="4" width="27.44140625" style="8" customWidth="1"/>
    <col min="5" max="5" width="27" style="8" customWidth="1"/>
    <col min="6" max="6" width="27.109375" style="8" customWidth="1"/>
    <col min="7" max="16384" width="8.6640625" style="8"/>
  </cols>
  <sheetData>
    <row r="1" spans="2:42" ht="17.399999999999999" x14ac:dyDescent="0.3">
      <c r="E1" s="27"/>
      <c r="F1" s="27"/>
      <c r="G1" s="27" t="s">
        <v>747</v>
      </c>
      <c r="H1" s="27"/>
      <c r="I1" s="27"/>
    </row>
    <row r="2" spans="2:42" ht="18" thickBot="1" x14ac:dyDescent="0.35">
      <c r="B2" s="45" t="s">
        <v>822</v>
      </c>
      <c r="C2" s="46"/>
      <c r="D2" s="46"/>
      <c r="E2" s="46"/>
    </row>
    <row r="3" spans="2:42" ht="15" customHeight="1" x14ac:dyDescent="0.3">
      <c r="B3" s="141" t="s">
        <v>868</v>
      </c>
      <c r="C3" s="141"/>
      <c r="D3" s="141"/>
      <c r="E3" s="141"/>
      <c r="F3" s="141"/>
      <c r="G3" s="141"/>
      <c r="H3" s="141"/>
      <c r="I3" s="141"/>
      <c r="J3" s="141"/>
      <c r="K3" s="141"/>
    </row>
    <row r="4" spans="2:42" x14ac:dyDescent="0.3">
      <c r="B4" s="141"/>
      <c r="C4" s="141"/>
      <c r="D4" s="141"/>
      <c r="E4" s="141"/>
      <c r="F4" s="141"/>
      <c r="G4" s="141"/>
      <c r="H4" s="141"/>
      <c r="I4" s="141"/>
      <c r="J4" s="141"/>
      <c r="K4" s="141"/>
    </row>
    <row r="5" spans="2:42" x14ac:dyDescent="0.3">
      <c r="B5" s="141"/>
      <c r="C5" s="141"/>
      <c r="D5" s="141"/>
      <c r="E5" s="141"/>
      <c r="F5" s="141"/>
      <c r="G5" s="141"/>
      <c r="H5" s="141"/>
      <c r="I5" s="141"/>
      <c r="J5" s="141"/>
      <c r="K5" s="141"/>
    </row>
    <row r="6" spans="2:42" x14ac:dyDescent="0.3">
      <c r="B6" s="141"/>
      <c r="C6" s="141"/>
      <c r="D6" s="141"/>
      <c r="E6" s="141"/>
      <c r="F6" s="141"/>
      <c r="G6" s="141"/>
      <c r="H6" s="141"/>
      <c r="I6" s="141"/>
      <c r="J6" s="141"/>
      <c r="K6" s="141"/>
    </row>
    <row r="7" spans="2:42" x14ac:dyDescent="0.3">
      <c r="B7" s="141"/>
      <c r="C7" s="141"/>
      <c r="D7" s="141"/>
      <c r="E7" s="141"/>
      <c r="F7" s="141"/>
      <c r="G7" s="141"/>
      <c r="H7" s="141"/>
      <c r="I7" s="141"/>
      <c r="J7" s="141"/>
      <c r="K7" s="141"/>
    </row>
    <row r="8" spans="2:42" x14ac:dyDescent="0.3">
      <c r="B8" s="141"/>
      <c r="C8" s="141"/>
      <c r="D8" s="141"/>
      <c r="E8" s="141"/>
      <c r="F8" s="141"/>
      <c r="G8" s="141"/>
      <c r="H8" s="141"/>
      <c r="I8" s="141"/>
      <c r="J8" s="141"/>
      <c r="K8" s="141"/>
    </row>
    <row r="9" spans="2:42" x14ac:dyDescent="0.3">
      <c r="B9" s="141"/>
      <c r="C9" s="141"/>
      <c r="D9" s="141"/>
      <c r="E9" s="141"/>
      <c r="F9" s="141"/>
      <c r="G9" s="141"/>
      <c r="H9" s="141"/>
      <c r="I9" s="141"/>
      <c r="J9" s="141"/>
      <c r="K9" s="141"/>
    </row>
    <row r="10" spans="2:42" x14ac:dyDescent="0.3">
      <c r="B10" s="141"/>
      <c r="C10" s="141"/>
      <c r="D10" s="141"/>
      <c r="E10" s="141"/>
      <c r="F10" s="141"/>
      <c r="G10" s="141"/>
      <c r="H10" s="141"/>
      <c r="I10" s="141"/>
      <c r="J10" s="141"/>
      <c r="K10" s="141"/>
    </row>
    <row r="11" spans="2:42" x14ac:dyDescent="0.3">
      <c r="B11" s="141"/>
      <c r="C11" s="141"/>
      <c r="D11" s="141"/>
      <c r="E11" s="141"/>
      <c r="F11" s="141"/>
      <c r="G11" s="141"/>
      <c r="H11" s="141"/>
      <c r="I11" s="141"/>
      <c r="J11" s="141"/>
      <c r="K11" s="141"/>
    </row>
    <row r="12" spans="2:42" x14ac:dyDescent="0.3">
      <c r="B12" s="141"/>
      <c r="C12" s="141"/>
      <c r="D12" s="141"/>
      <c r="E12" s="141"/>
      <c r="F12" s="141"/>
      <c r="G12" s="141"/>
      <c r="H12" s="141"/>
      <c r="I12" s="141"/>
      <c r="J12" s="141"/>
      <c r="K12" s="141"/>
    </row>
    <row r="14" spans="2:42" x14ac:dyDescent="0.3">
      <c r="B14" s="62"/>
      <c r="C14" s="144" t="s">
        <v>714</v>
      </c>
      <c r="D14" s="145"/>
      <c r="E14" s="146"/>
      <c r="F14" s="59"/>
    </row>
    <row r="15" spans="2:42" s="49" customFormat="1" x14ac:dyDescent="0.3">
      <c r="B15" s="62"/>
      <c r="C15" s="142" t="s">
        <v>713</v>
      </c>
      <c r="D15" s="143"/>
      <c r="E15" s="63"/>
      <c r="F15" s="64"/>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row>
    <row r="16" spans="2:42" ht="43.2" x14ac:dyDescent="0.3">
      <c r="B16" s="68" t="s">
        <v>623</v>
      </c>
      <c r="C16" s="60" t="s">
        <v>696</v>
      </c>
      <c r="D16" s="60" t="s">
        <v>697</v>
      </c>
      <c r="E16" s="60" t="s">
        <v>711</v>
      </c>
      <c r="F16" s="61" t="s">
        <v>712</v>
      </c>
    </row>
    <row r="17" spans="2:6" ht="16.2" thickBot="1" x14ac:dyDescent="0.4">
      <c r="B17" s="69" t="s">
        <v>624</v>
      </c>
      <c r="C17" s="63" t="s">
        <v>625</v>
      </c>
      <c r="D17" s="63" t="s">
        <v>626</v>
      </c>
      <c r="E17" s="63" t="s">
        <v>693</v>
      </c>
      <c r="F17" s="64" t="s">
        <v>823</v>
      </c>
    </row>
    <row r="18" spans="2:6" ht="15" thickBot="1" x14ac:dyDescent="0.35">
      <c r="B18" s="67">
        <v>2020</v>
      </c>
      <c r="C18" s="66">
        <v>534703.68640888948</v>
      </c>
      <c r="D18" s="66">
        <v>0</v>
      </c>
      <c r="E18" s="66">
        <v>0</v>
      </c>
      <c r="F18" s="66" t="s">
        <v>627</v>
      </c>
    </row>
    <row r="19" spans="2:6" ht="15" thickBot="1" x14ac:dyDescent="0.35">
      <c r="B19" s="67">
        <v>2021</v>
      </c>
      <c r="C19" s="66">
        <v>599747.92518504569</v>
      </c>
      <c r="D19" s="66">
        <v>6000</v>
      </c>
      <c r="E19" s="66">
        <v>29822</v>
      </c>
      <c r="F19" s="66">
        <f>SUM(C19:E19)-SUM(C18:E18)</f>
        <v>100866.23877615621</v>
      </c>
    </row>
    <row r="20" spans="2:6" ht="15" thickBot="1" x14ac:dyDescent="0.35">
      <c r="B20" s="67">
        <v>2022</v>
      </c>
      <c r="C20" s="66">
        <v>702500.00010803901</v>
      </c>
      <c r="D20" s="66">
        <v>12000</v>
      </c>
      <c r="E20" s="66">
        <v>35025</v>
      </c>
      <c r="F20" s="66">
        <f>SUM(C20:E20)-SUM(C19:E19)</f>
        <v>113955.07492299331</v>
      </c>
    </row>
    <row r="21" spans="2:6" ht="15" thickBot="1" x14ac:dyDescent="0.35">
      <c r="B21" s="67">
        <v>2023</v>
      </c>
      <c r="C21" s="66">
        <v>767994.00010803901</v>
      </c>
      <c r="D21" s="66">
        <v>18000</v>
      </c>
      <c r="E21" s="66">
        <v>35025</v>
      </c>
      <c r="F21" s="66">
        <f>SUM(C21:E21)-SUM(C20:E20)</f>
        <v>71494</v>
      </c>
    </row>
    <row r="22" spans="2:6" ht="15" thickBot="1" x14ac:dyDescent="0.35">
      <c r="B22" s="67">
        <v>2024</v>
      </c>
      <c r="C22" s="66">
        <v>817264.00010803901</v>
      </c>
      <c r="D22" s="66">
        <v>24000</v>
      </c>
      <c r="E22" s="66">
        <v>39694</v>
      </c>
      <c r="F22" s="66">
        <f>SUM(C22:E22)-SUM(C21:E21)</f>
        <v>59939</v>
      </c>
    </row>
    <row r="23" spans="2:6" ht="15" thickBot="1" x14ac:dyDescent="0.35">
      <c r="B23" s="67">
        <v>2025</v>
      </c>
      <c r="C23" s="66">
        <v>865746.00010803901</v>
      </c>
      <c r="D23" s="66">
        <v>30000</v>
      </c>
      <c r="E23" s="66">
        <v>39694</v>
      </c>
      <c r="F23" s="66">
        <f>SUM(C23:E23)-SUM(C22:E22)</f>
        <v>54482</v>
      </c>
    </row>
  </sheetData>
  <mergeCells count="3">
    <mergeCell ref="B3:K12"/>
    <mergeCell ref="C15:D15"/>
    <mergeCell ref="C14:E14"/>
  </mergeCells>
  <hyperlinks>
    <hyperlink ref="G1" location="'Assumptions Summary'!A1" display="Return to Assumptions Summary" xr:uid="{B8894537-65BD-41D1-B025-CC180C029066}"/>
  </hyperlink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BD96A-1025-4375-A025-95EABC2FAFEB}">
  <sheetPr>
    <tabColor rgb="FF684571"/>
  </sheetPr>
  <dimension ref="B1:AP23"/>
  <sheetViews>
    <sheetView workbookViewId="0"/>
  </sheetViews>
  <sheetFormatPr defaultColWidth="8.6640625" defaultRowHeight="14.4" x14ac:dyDescent="0.3"/>
  <cols>
    <col min="1" max="1" width="6.88671875" style="8" customWidth="1"/>
    <col min="2" max="2" width="28.5546875" style="8" customWidth="1"/>
    <col min="3" max="3" width="30.6640625" style="8" customWidth="1"/>
    <col min="4" max="4" width="27.44140625" style="8" customWidth="1"/>
    <col min="5" max="5" width="27" style="8" customWidth="1"/>
    <col min="6" max="6" width="27.109375" style="8" customWidth="1"/>
    <col min="7" max="16384" width="8.6640625" style="8"/>
  </cols>
  <sheetData>
    <row r="1" spans="2:42" ht="17.399999999999999" x14ac:dyDescent="0.3">
      <c r="E1" s="27"/>
      <c r="F1" s="27"/>
      <c r="G1" s="27" t="s">
        <v>747</v>
      </c>
      <c r="H1" s="27"/>
      <c r="I1" s="27"/>
    </row>
    <row r="2" spans="2:42" ht="18" thickBot="1" x14ac:dyDescent="0.35">
      <c r="B2" s="45" t="s">
        <v>824</v>
      </c>
      <c r="C2" s="46"/>
      <c r="D2" s="46"/>
      <c r="E2" s="46"/>
    </row>
    <row r="3" spans="2:42" ht="15" customHeight="1" x14ac:dyDescent="0.3">
      <c r="B3" s="141" t="s">
        <v>868</v>
      </c>
      <c r="C3" s="141"/>
      <c r="D3" s="141"/>
      <c r="E3" s="141"/>
      <c r="F3" s="141"/>
      <c r="G3" s="141"/>
      <c r="H3" s="141"/>
      <c r="I3" s="141"/>
      <c r="J3" s="141"/>
      <c r="K3" s="141"/>
    </row>
    <row r="4" spans="2:42" x14ac:dyDescent="0.3">
      <c r="B4" s="141"/>
      <c r="C4" s="141"/>
      <c r="D4" s="141"/>
      <c r="E4" s="141"/>
      <c r="F4" s="141"/>
      <c r="G4" s="141"/>
      <c r="H4" s="141"/>
      <c r="I4" s="141"/>
      <c r="J4" s="141"/>
      <c r="K4" s="141"/>
    </row>
    <row r="5" spans="2:42" x14ac:dyDescent="0.3">
      <c r="B5" s="141"/>
      <c r="C5" s="141"/>
      <c r="D5" s="141"/>
      <c r="E5" s="141"/>
      <c r="F5" s="141"/>
      <c r="G5" s="141"/>
      <c r="H5" s="141"/>
      <c r="I5" s="141"/>
      <c r="J5" s="141"/>
      <c r="K5" s="141"/>
    </row>
    <row r="6" spans="2:42" x14ac:dyDescent="0.3">
      <c r="B6" s="141"/>
      <c r="C6" s="141"/>
      <c r="D6" s="141"/>
      <c r="E6" s="141"/>
      <c r="F6" s="141"/>
      <c r="G6" s="141"/>
      <c r="H6" s="141"/>
      <c r="I6" s="141"/>
      <c r="J6" s="141"/>
      <c r="K6" s="141"/>
    </row>
    <row r="7" spans="2:42" x14ac:dyDescent="0.3">
      <c r="B7" s="141"/>
      <c r="C7" s="141"/>
      <c r="D7" s="141"/>
      <c r="E7" s="141"/>
      <c r="F7" s="141"/>
      <c r="G7" s="141"/>
      <c r="H7" s="141"/>
      <c r="I7" s="141"/>
      <c r="J7" s="141"/>
      <c r="K7" s="141"/>
    </row>
    <row r="8" spans="2:42" x14ac:dyDescent="0.3">
      <c r="B8" s="141"/>
      <c r="C8" s="141"/>
      <c r="D8" s="141"/>
      <c r="E8" s="141"/>
      <c r="F8" s="141"/>
      <c r="G8" s="141"/>
      <c r="H8" s="141"/>
      <c r="I8" s="141"/>
      <c r="J8" s="141"/>
      <c r="K8" s="141"/>
    </row>
    <row r="9" spans="2:42" x14ac:dyDescent="0.3">
      <c r="B9" s="141"/>
      <c r="C9" s="141"/>
      <c r="D9" s="141"/>
      <c r="E9" s="141"/>
      <c r="F9" s="141"/>
      <c r="G9" s="141"/>
      <c r="H9" s="141"/>
      <c r="I9" s="141"/>
      <c r="J9" s="141"/>
      <c r="K9" s="141"/>
    </row>
    <row r="10" spans="2:42" x14ac:dyDescent="0.3">
      <c r="B10" s="141"/>
      <c r="C10" s="141"/>
      <c r="D10" s="141"/>
      <c r="E10" s="141"/>
      <c r="F10" s="141"/>
      <c r="G10" s="141"/>
      <c r="H10" s="141"/>
      <c r="I10" s="141"/>
      <c r="J10" s="141"/>
      <c r="K10" s="141"/>
    </row>
    <row r="11" spans="2:42" x14ac:dyDescent="0.3">
      <c r="B11" s="141"/>
      <c r="C11" s="141"/>
      <c r="D11" s="141"/>
      <c r="E11" s="141"/>
      <c r="F11" s="141"/>
      <c r="G11" s="141"/>
      <c r="H11" s="141"/>
      <c r="I11" s="141"/>
      <c r="J11" s="141"/>
      <c r="K11" s="141"/>
    </row>
    <row r="12" spans="2:42" x14ac:dyDescent="0.3">
      <c r="B12" s="141"/>
      <c r="C12" s="141"/>
      <c r="D12" s="141"/>
      <c r="E12" s="141"/>
      <c r="F12" s="141"/>
      <c r="G12" s="141"/>
      <c r="H12" s="141"/>
      <c r="I12" s="141"/>
      <c r="J12" s="141"/>
      <c r="K12" s="141"/>
    </row>
    <row r="14" spans="2:42" x14ac:dyDescent="0.3">
      <c r="B14" s="62"/>
      <c r="C14" s="144" t="s">
        <v>714</v>
      </c>
      <c r="D14" s="145"/>
      <c r="E14" s="146"/>
      <c r="F14" s="59"/>
    </row>
    <row r="15" spans="2:42" s="49" customFormat="1" x14ac:dyDescent="0.3">
      <c r="B15" s="62"/>
      <c r="C15" s="142" t="s">
        <v>713</v>
      </c>
      <c r="D15" s="143"/>
      <c r="E15" s="63"/>
      <c r="F15" s="64"/>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row>
    <row r="16" spans="2:42" ht="43.2" x14ac:dyDescent="0.3">
      <c r="B16" s="68" t="s">
        <v>623</v>
      </c>
      <c r="C16" s="60" t="s">
        <v>696</v>
      </c>
      <c r="D16" s="60" t="s">
        <v>697</v>
      </c>
      <c r="E16" s="60" t="s">
        <v>711</v>
      </c>
      <c r="F16" s="61" t="s">
        <v>712</v>
      </c>
    </row>
    <row r="17" spans="2:6" ht="16.2" thickBot="1" x14ac:dyDescent="0.4">
      <c r="B17" s="69" t="s">
        <v>624</v>
      </c>
      <c r="C17" s="63" t="s">
        <v>625</v>
      </c>
      <c r="D17" s="63" t="s">
        <v>626</v>
      </c>
      <c r="E17" s="63" t="s">
        <v>693</v>
      </c>
      <c r="F17" s="64" t="s">
        <v>823</v>
      </c>
    </row>
    <row r="18" spans="2:6" ht="15" thickBot="1" x14ac:dyDescent="0.35">
      <c r="B18" s="67">
        <v>2020</v>
      </c>
      <c r="C18" s="66">
        <v>110107.52700000003</v>
      </c>
      <c r="D18" s="66">
        <v>0</v>
      </c>
      <c r="E18" s="66">
        <v>0</v>
      </c>
      <c r="F18" s="66" t="s">
        <v>627</v>
      </c>
    </row>
    <row r="19" spans="2:6" ht="15" thickBot="1" x14ac:dyDescent="0.35">
      <c r="B19" s="67">
        <v>2021</v>
      </c>
      <c r="C19" s="66">
        <v>123313.35700000002</v>
      </c>
      <c r="D19" s="66">
        <v>1500</v>
      </c>
      <c r="E19" s="66">
        <v>850</v>
      </c>
      <c r="F19" s="66">
        <f>SUM(C19:E19)-SUM(C18:E18)</f>
        <v>15555.829999999987</v>
      </c>
    </row>
    <row r="20" spans="2:6" ht="15" thickBot="1" x14ac:dyDescent="0.35">
      <c r="B20" s="67">
        <v>2022</v>
      </c>
      <c r="C20" s="66">
        <v>137922.93700000003</v>
      </c>
      <c r="D20" s="66">
        <v>3000</v>
      </c>
      <c r="E20" s="66">
        <v>850</v>
      </c>
      <c r="F20" s="66">
        <f>SUM(C20:E20)-SUM(C19:E19)</f>
        <v>16109.580000000016</v>
      </c>
    </row>
    <row r="21" spans="2:6" ht="15" thickBot="1" x14ac:dyDescent="0.35">
      <c r="B21" s="67">
        <v>2023</v>
      </c>
      <c r="C21" s="66">
        <v>151290.93700000003</v>
      </c>
      <c r="D21" s="66">
        <v>4500</v>
      </c>
      <c r="E21" s="66">
        <v>850</v>
      </c>
      <c r="F21" s="66">
        <f>SUM(C21:E21)-SUM(C20:E20)</f>
        <v>14868</v>
      </c>
    </row>
    <row r="22" spans="2:6" ht="15" thickBot="1" x14ac:dyDescent="0.35">
      <c r="B22" s="67">
        <v>2024</v>
      </c>
      <c r="C22" s="66">
        <v>164333.93700000003</v>
      </c>
      <c r="D22" s="66">
        <v>6000</v>
      </c>
      <c r="E22" s="66">
        <v>850</v>
      </c>
      <c r="F22" s="66">
        <f>SUM(C22:E22)-SUM(C21:E21)</f>
        <v>14543</v>
      </c>
    </row>
    <row r="23" spans="2:6" ht="15" thickBot="1" x14ac:dyDescent="0.35">
      <c r="B23" s="67">
        <v>2025</v>
      </c>
      <c r="C23" s="66">
        <v>177644.93700000003</v>
      </c>
      <c r="D23" s="66">
        <v>7500</v>
      </c>
      <c r="E23" s="66">
        <v>850</v>
      </c>
      <c r="F23" s="66">
        <f>SUM(C23:E23)-SUM(C22:E22)</f>
        <v>14811</v>
      </c>
    </row>
  </sheetData>
  <mergeCells count="3">
    <mergeCell ref="B3:K12"/>
    <mergeCell ref="C14:E14"/>
    <mergeCell ref="C15:D15"/>
  </mergeCells>
  <hyperlinks>
    <hyperlink ref="G1" location="'Assumptions Summary'!A1" display="Return to Assumptions Summary" xr:uid="{56FF847C-8A6B-4793-BA1A-5EFE1F54394B}"/>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87A74-3125-41EC-85E1-798800D7C20C}">
  <sheetPr>
    <tabColor rgb="FF684571"/>
  </sheetPr>
  <dimension ref="B1:AP23"/>
  <sheetViews>
    <sheetView workbookViewId="0"/>
  </sheetViews>
  <sheetFormatPr defaultColWidth="8.6640625" defaultRowHeight="14.4" x14ac:dyDescent="0.3"/>
  <cols>
    <col min="1" max="1" width="6.88671875" style="8" customWidth="1"/>
    <col min="2" max="2" width="28.5546875" style="8" customWidth="1"/>
    <col min="3" max="3" width="30.6640625" style="8" customWidth="1"/>
    <col min="4" max="4" width="27.44140625" style="8" customWidth="1"/>
    <col min="5" max="5" width="27" style="8" customWidth="1"/>
    <col min="6" max="6" width="27.109375" style="8" customWidth="1"/>
    <col min="7" max="16384" width="8.6640625" style="8"/>
  </cols>
  <sheetData>
    <row r="1" spans="2:42" ht="17.399999999999999" x14ac:dyDescent="0.3">
      <c r="E1" s="27"/>
      <c r="F1" s="27"/>
      <c r="G1" s="27" t="s">
        <v>747</v>
      </c>
      <c r="H1" s="27"/>
      <c r="I1" s="27"/>
    </row>
    <row r="2" spans="2:42" ht="18" thickBot="1" x14ac:dyDescent="0.35">
      <c r="B2" s="45" t="s">
        <v>825</v>
      </c>
      <c r="C2" s="46"/>
      <c r="D2" s="46"/>
      <c r="E2" s="46"/>
    </row>
    <row r="3" spans="2:42" ht="15" customHeight="1" x14ac:dyDescent="0.3">
      <c r="B3" s="141" t="s">
        <v>868</v>
      </c>
      <c r="C3" s="141"/>
      <c r="D3" s="141"/>
      <c r="E3" s="141"/>
      <c r="F3" s="141"/>
      <c r="G3" s="141"/>
      <c r="H3" s="141"/>
      <c r="I3" s="141"/>
      <c r="J3" s="141"/>
      <c r="K3" s="141"/>
    </row>
    <row r="4" spans="2:42" x14ac:dyDescent="0.3">
      <c r="B4" s="141"/>
      <c r="C4" s="141"/>
      <c r="D4" s="141"/>
      <c r="E4" s="141"/>
      <c r="F4" s="141"/>
      <c r="G4" s="141"/>
      <c r="H4" s="141"/>
      <c r="I4" s="141"/>
      <c r="J4" s="141"/>
      <c r="K4" s="141"/>
    </row>
    <row r="5" spans="2:42" x14ac:dyDescent="0.3">
      <c r="B5" s="141"/>
      <c r="C5" s="141"/>
      <c r="D5" s="141"/>
      <c r="E5" s="141"/>
      <c r="F5" s="141"/>
      <c r="G5" s="141"/>
      <c r="H5" s="141"/>
      <c r="I5" s="141"/>
      <c r="J5" s="141"/>
      <c r="K5" s="141"/>
    </row>
    <row r="6" spans="2:42" x14ac:dyDescent="0.3">
      <c r="B6" s="141"/>
      <c r="C6" s="141"/>
      <c r="D6" s="141"/>
      <c r="E6" s="141"/>
      <c r="F6" s="141"/>
      <c r="G6" s="141"/>
      <c r="H6" s="141"/>
      <c r="I6" s="141"/>
      <c r="J6" s="141"/>
      <c r="K6" s="141"/>
    </row>
    <row r="7" spans="2:42" x14ac:dyDescent="0.3">
      <c r="B7" s="141"/>
      <c r="C7" s="141"/>
      <c r="D7" s="141"/>
      <c r="E7" s="141"/>
      <c r="F7" s="141"/>
      <c r="G7" s="141"/>
      <c r="H7" s="141"/>
      <c r="I7" s="141"/>
      <c r="J7" s="141"/>
      <c r="K7" s="141"/>
    </row>
    <row r="8" spans="2:42" x14ac:dyDescent="0.3">
      <c r="B8" s="141"/>
      <c r="C8" s="141"/>
      <c r="D8" s="141"/>
      <c r="E8" s="141"/>
      <c r="F8" s="141"/>
      <c r="G8" s="141"/>
      <c r="H8" s="141"/>
      <c r="I8" s="141"/>
      <c r="J8" s="141"/>
      <c r="K8" s="141"/>
    </row>
    <row r="9" spans="2:42" x14ac:dyDescent="0.3">
      <c r="B9" s="141"/>
      <c r="C9" s="141"/>
      <c r="D9" s="141"/>
      <c r="E9" s="141"/>
      <c r="F9" s="141"/>
      <c r="G9" s="141"/>
      <c r="H9" s="141"/>
      <c r="I9" s="141"/>
      <c r="J9" s="141"/>
      <c r="K9" s="141"/>
    </row>
    <row r="10" spans="2:42" x14ac:dyDescent="0.3">
      <c r="B10" s="141"/>
      <c r="C10" s="141"/>
      <c r="D10" s="141"/>
      <c r="E10" s="141"/>
      <c r="F10" s="141"/>
      <c r="G10" s="141"/>
      <c r="H10" s="141"/>
      <c r="I10" s="141"/>
      <c r="J10" s="141"/>
      <c r="K10" s="141"/>
    </row>
    <row r="11" spans="2:42" x14ac:dyDescent="0.3">
      <c r="B11" s="141"/>
      <c r="C11" s="141"/>
      <c r="D11" s="141"/>
      <c r="E11" s="141"/>
      <c r="F11" s="141"/>
      <c r="G11" s="141"/>
      <c r="H11" s="141"/>
      <c r="I11" s="141"/>
      <c r="J11" s="141"/>
      <c r="K11" s="141"/>
    </row>
    <row r="12" spans="2:42" x14ac:dyDescent="0.3">
      <c r="B12" s="141"/>
      <c r="C12" s="141"/>
      <c r="D12" s="141"/>
      <c r="E12" s="141"/>
      <c r="F12" s="141"/>
      <c r="G12" s="141"/>
      <c r="H12" s="141"/>
      <c r="I12" s="141"/>
      <c r="J12" s="141"/>
      <c r="K12" s="141"/>
    </row>
    <row r="14" spans="2:42" x14ac:dyDescent="0.3">
      <c r="B14" s="62"/>
      <c r="C14" s="144" t="s">
        <v>714</v>
      </c>
      <c r="D14" s="145"/>
      <c r="E14" s="146"/>
      <c r="F14" s="59"/>
    </row>
    <row r="15" spans="2:42" s="49" customFormat="1" x14ac:dyDescent="0.3">
      <c r="B15" s="62"/>
      <c r="C15" s="142" t="s">
        <v>713</v>
      </c>
      <c r="D15" s="143"/>
      <c r="E15" s="63"/>
      <c r="F15" s="64"/>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row>
    <row r="16" spans="2:42" ht="43.2" x14ac:dyDescent="0.3">
      <c r="B16" s="68" t="s">
        <v>623</v>
      </c>
      <c r="C16" s="60" t="s">
        <v>696</v>
      </c>
      <c r="D16" s="60" t="s">
        <v>697</v>
      </c>
      <c r="E16" s="60" t="s">
        <v>711</v>
      </c>
      <c r="F16" s="61" t="s">
        <v>712</v>
      </c>
    </row>
    <row r="17" spans="2:6" ht="16.2" thickBot="1" x14ac:dyDescent="0.4">
      <c r="B17" s="69" t="s">
        <v>624</v>
      </c>
      <c r="C17" s="63" t="s">
        <v>625</v>
      </c>
      <c r="D17" s="63" t="s">
        <v>626</v>
      </c>
      <c r="E17" s="63" t="s">
        <v>693</v>
      </c>
      <c r="F17" s="64" t="s">
        <v>823</v>
      </c>
    </row>
    <row r="18" spans="2:6" ht="15" thickBot="1" x14ac:dyDescent="0.35">
      <c r="B18" s="67">
        <v>2020</v>
      </c>
      <c r="C18" s="66">
        <v>119232.3132693067</v>
      </c>
      <c r="D18" s="66">
        <v>0</v>
      </c>
      <c r="E18" s="66">
        <v>0</v>
      </c>
      <c r="F18" s="66" t="s">
        <v>627</v>
      </c>
    </row>
    <row r="19" spans="2:6" ht="15" thickBot="1" x14ac:dyDescent="0.35">
      <c r="B19" s="67">
        <v>2021</v>
      </c>
      <c r="C19" s="66">
        <v>132369.52503650959</v>
      </c>
      <c r="D19" s="66">
        <v>1695</v>
      </c>
      <c r="E19" s="66">
        <v>1750</v>
      </c>
      <c r="F19" s="66">
        <f>SUM(C19:E19)-SUM(C18:E18)</f>
        <v>16582.211767202883</v>
      </c>
    </row>
    <row r="20" spans="2:6" ht="15" thickBot="1" x14ac:dyDescent="0.35">
      <c r="B20" s="67">
        <v>2022</v>
      </c>
      <c r="C20" s="66">
        <v>147482.52503650959</v>
      </c>
      <c r="D20" s="66">
        <v>3390</v>
      </c>
      <c r="E20" s="66">
        <v>1750</v>
      </c>
      <c r="F20" s="66">
        <f t="shared" ref="F20:F23" si="0">SUM(C20:E20)-SUM(C19:E19)</f>
        <v>16808</v>
      </c>
    </row>
    <row r="21" spans="2:6" ht="15" thickBot="1" x14ac:dyDescent="0.35">
      <c r="B21" s="67">
        <v>2023</v>
      </c>
      <c r="C21" s="66">
        <v>162214.52503650959</v>
      </c>
      <c r="D21" s="66">
        <v>5085</v>
      </c>
      <c r="E21" s="66">
        <v>1750</v>
      </c>
      <c r="F21" s="66">
        <f t="shared" si="0"/>
        <v>16427</v>
      </c>
    </row>
    <row r="22" spans="2:6" ht="15" thickBot="1" x14ac:dyDescent="0.35">
      <c r="B22" s="67">
        <v>2024</v>
      </c>
      <c r="C22" s="66">
        <v>176169.52503650959</v>
      </c>
      <c r="D22" s="66">
        <v>6780</v>
      </c>
      <c r="E22" s="66">
        <v>1750</v>
      </c>
      <c r="F22" s="66">
        <f t="shared" si="0"/>
        <v>15650</v>
      </c>
    </row>
    <row r="23" spans="2:6" ht="15" thickBot="1" x14ac:dyDescent="0.35">
      <c r="B23" s="67">
        <v>2025</v>
      </c>
      <c r="C23" s="66">
        <v>189796.52503650959</v>
      </c>
      <c r="D23" s="66">
        <v>8475</v>
      </c>
      <c r="E23" s="66">
        <v>1750</v>
      </c>
      <c r="F23" s="66">
        <f t="shared" si="0"/>
        <v>15322</v>
      </c>
    </row>
  </sheetData>
  <mergeCells count="3">
    <mergeCell ref="B3:K12"/>
    <mergeCell ref="C14:E14"/>
    <mergeCell ref="C15:D15"/>
  </mergeCells>
  <hyperlinks>
    <hyperlink ref="G1" location="'Assumptions Summary'!A1" display="Return to Assumptions Summary" xr:uid="{F4444DE7-576D-479E-807F-33F7B564B51E}"/>
  </hyperlink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E7A1C-51C5-4EF7-825E-F716DCB66616}">
  <sheetPr>
    <tabColor rgb="FF684571"/>
  </sheetPr>
  <dimension ref="B1:AP23"/>
  <sheetViews>
    <sheetView workbookViewId="0"/>
  </sheetViews>
  <sheetFormatPr defaultColWidth="8.6640625" defaultRowHeight="14.4" x14ac:dyDescent="0.3"/>
  <cols>
    <col min="1" max="1" width="6.88671875" style="8" customWidth="1"/>
    <col min="2" max="2" width="28.5546875" style="8" customWidth="1"/>
    <col min="3" max="3" width="30.6640625" style="8" customWidth="1"/>
    <col min="4" max="4" width="27.44140625" style="8" customWidth="1"/>
    <col min="5" max="5" width="27" style="8" customWidth="1"/>
    <col min="6" max="6" width="27.109375" style="8" customWidth="1"/>
    <col min="7" max="16384" width="8.6640625" style="8"/>
  </cols>
  <sheetData>
    <row r="1" spans="2:42" ht="17.399999999999999" x14ac:dyDescent="0.3">
      <c r="E1" s="27"/>
      <c r="F1" s="27"/>
      <c r="G1" s="27" t="s">
        <v>747</v>
      </c>
      <c r="H1" s="27"/>
      <c r="I1" s="27"/>
    </row>
    <row r="2" spans="2:42" ht="18" thickBot="1" x14ac:dyDescent="0.35">
      <c r="B2" s="45" t="s">
        <v>826</v>
      </c>
      <c r="C2" s="46"/>
      <c r="D2" s="46"/>
      <c r="E2" s="46"/>
    </row>
    <row r="3" spans="2:42" ht="15" customHeight="1" x14ac:dyDescent="0.3">
      <c r="B3" s="141" t="s">
        <v>868</v>
      </c>
      <c r="C3" s="141"/>
      <c r="D3" s="141"/>
      <c r="E3" s="141"/>
      <c r="F3" s="141"/>
      <c r="G3" s="141"/>
      <c r="H3" s="141"/>
      <c r="I3" s="141"/>
      <c r="J3" s="141"/>
      <c r="K3" s="141"/>
    </row>
    <row r="4" spans="2:42" x14ac:dyDescent="0.3">
      <c r="B4" s="141"/>
      <c r="C4" s="141"/>
      <c r="D4" s="141"/>
      <c r="E4" s="141"/>
      <c r="F4" s="141"/>
      <c r="G4" s="141"/>
      <c r="H4" s="141"/>
      <c r="I4" s="141"/>
      <c r="J4" s="141"/>
      <c r="K4" s="141"/>
    </row>
    <row r="5" spans="2:42" x14ac:dyDescent="0.3">
      <c r="B5" s="141"/>
      <c r="C5" s="141"/>
      <c r="D5" s="141"/>
      <c r="E5" s="141"/>
      <c r="F5" s="141"/>
      <c r="G5" s="141"/>
      <c r="H5" s="141"/>
      <c r="I5" s="141"/>
      <c r="J5" s="141"/>
      <c r="K5" s="141"/>
    </row>
    <row r="6" spans="2:42" x14ac:dyDescent="0.3">
      <c r="B6" s="141"/>
      <c r="C6" s="141"/>
      <c r="D6" s="141"/>
      <c r="E6" s="141"/>
      <c r="F6" s="141"/>
      <c r="G6" s="141"/>
      <c r="H6" s="141"/>
      <c r="I6" s="141"/>
      <c r="J6" s="141"/>
      <c r="K6" s="141"/>
    </row>
    <row r="7" spans="2:42" x14ac:dyDescent="0.3">
      <c r="B7" s="141"/>
      <c r="C7" s="141"/>
      <c r="D7" s="141"/>
      <c r="E7" s="141"/>
      <c r="F7" s="141"/>
      <c r="G7" s="141"/>
      <c r="H7" s="141"/>
      <c r="I7" s="141"/>
      <c r="J7" s="141"/>
      <c r="K7" s="141"/>
    </row>
    <row r="8" spans="2:42" x14ac:dyDescent="0.3">
      <c r="B8" s="141"/>
      <c r="C8" s="141"/>
      <c r="D8" s="141"/>
      <c r="E8" s="141"/>
      <c r="F8" s="141"/>
      <c r="G8" s="141"/>
      <c r="H8" s="141"/>
      <c r="I8" s="141"/>
      <c r="J8" s="141"/>
      <c r="K8" s="141"/>
    </row>
    <row r="9" spans="2:42" x14ac:dyDescent="0.3">
      <c r="B9" s="141"/>
      <c r="C9" s="141"/>
      <c r="D9" s="141"/>
      <c r="E9" s="141"/>
      <c r="F9" s="141"/>
      <c r="G9" s="141"/>
      <c r="H9" s="141"/>
      <c r="I9" s="141"/>
      <c r="J9" s="141"/>
      <c r="K9" s="141"/>
    </row>
    <row r="10" spans="2:42" x14ac:dyDescent="0.3">
      <c r="B10" s="141"/>
      <c r="C10" s="141"/>
      <c r="D10" s="141"/>
      <c r="E10" s="141"/>
      <c r="F10" s="141"/>
      <c r="G10" s="141"/>
      <c r="H10" s="141"/>
      <c r="I10" s="141"/>
      <c r="J10" s="141"/>
      <c r="K10" s="141"/>
    </row>
    <row r="11" spans="2:42" x14ac:dyDescent="0.3">
      <c r="B11" s="141"/>
      <c r="C11" s="141"/>
      <c r="D11" s="141"/>
      <c r="E11" s="141"/>
      <c r="F11" s="141"/>
      <c r="G11" s="141"/>
      <c r="H11" s="141"/>
      <c r="I11" s="141"/>
      <c r="J11" s="141"/>
      <c r="K11" s="141"/>
    </row>
    <row r="12" spans="2:42" x14ac:dyDescent="0.3">
      <c r="B12" s="141"/>
      <c r="C12" s="141"/>
      <c r="D12" s="141"/>
      <c r="E12" s="141"/>
      <c r="F12" s="141"/>
      <c r="G12" s="141"/>
      <c r="H12" s="141"/>
      <c r="I12" s="141"/>
      <c r="J12" s="141"/>
      <c r="K12" s="141"/>
    </row>
    <row r="14" spans="2:42" x14ac:dyDescent="0.3">
      <c r="B14" s="62"/>
      <c r="C14" s="144" t="s">
        <v>714</v>
      </c>
      <c r="D14" s="145"/>
      <c r="E14" s="146"/>
      <c r="F14" s="59"/>
    </row>
    <row r="15" spans="2:42" s="49" customFormat="1" x14ac:dyDescent="0.3">
      <c r="B15" s="62"/>
      <c r="C15" s="142" t="s">
        <v>713</v>
      </c>
      <c r="D15" s="143"/>
      <c r="E15" s="63"/>
      <c r="F15" s="64"/>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row>
    <row r="16" spans="2:42" ht="43.2" x14ac:dyDescent="0.3">
      <c r="B16" s="68" t="s">
        <v>623</v>
      </c>
      <c r="C16" s="60" t="s">
        <v>696</v>
      </c>
      <c r="D16" s="60" t="s">
        <v>697</v>
      </c>
      <c r="E16" s="60" t="s">
        <v>711</v>
      </c>
      <c r="F16" s="61" t="s">
        <v>712</v>
      </c>
    </row>
    <row r="17" spans="2:6" ht="16.2" thickBot="1" x14ac:dyDescent="0.4">
      <c r="B17" s="69" t="s">
        <v>624</v>
      </c>
      <c r="C17" s="63" t="s">
        <v>625</v>
      </c>
      <c r="D17" s="63" t="s">
        <v>626</v>
      </c>
      <c r="E17" s="63" t="s">
        <v>693</v>
      </c>
      <c r="F17" s="64" t="s">
        <v>823</v>
      </c>
    </row>
    <row r="18" spans="2:6" ht="15" thickBot="1" x14ac:dyDescent="0.35">
      <c r="B18" s="67">
        <v>2020</v>
      </c>
      <c r="C18" s="66">
        <v>832.72</v>
      </c>
      <c r="D18" s="66">
        <v>0</v>
      </c>
      <c r="E18" s="66">
        <v>0</v>
      </c>
      <c r="F18" s="66" t="s">
        <v>627</v>
      </c>
    </row>
    <row r="19" spans="2:6" ht="15" thickBot="1" x14ac:dyDescent="0.35">
      <c r="B19" s="67">
        <v>2021</v>
      </c>
      <c r="C19" s="66">
        <v>887.72</v>
      </c>
      <c r="D19" s="66">
        <v>0</v>
      </c>
      <c r="E19" s="66">
        <v>0</v>
      </c>
      <c r="F19" s="66">
        <f>SUM(C19:E19)-SUM(C18:E18)</f>
        <v>55</v>
      </c>
    </row>
    <row r="20" spans="2:6" ht="15" thickBot="1" x14ac:dyDescent="0.35">
      <c r="B20" s="67">
        <v>2022</v>
      </c>
      <c r="C20" s="66">
        <v>948.72</v>
      </c>
      <c r="D20" s="66">
        <v>0</v>
      </c>
      <c r="E20" s="66">
        <v>0</v>
      </c>
      <c r="F20" s="66">
        <f t="shared" ref="F20:F23" si="0">SUM(C20:E20)-SUM(C19:E19)</f>
        <v>61</v>
      </c>
    </row>
    <row r="21" spans="2:6" ht="15" thickBot="1" x14ac:dyDescent="0.35">
      <c r="B21" s="67">
        <v>2023</v>
      </c>
      <c r="C21" s="66">
        <v>1086.72</v>
      </c>
      <c r="D21" s="66">
        <v>0</v>
      </c>
      <c r="E21" s="66">
        <v>0</v>
      </c>
      <c r="F21" s="66">
        <f t="shared" si="0"/>
        <v>138</v>
      </c>
    </row>
    <row r="22" spans="2:6" ht="15" thickBot="1" x14ac:dyDescent="0.35">
      <c r="B22" s="67">
        <v>2024</v>
      </c>
      <c r="C22" s="66">
        <v>1151.72</v>
      </c>
      <c r="D22" s="66">
        <v>0</v>
      </c>
      <c r="E22" s="66">
        <v>0</v>
      </c>
      <c r="F22" s="66">
        <f t="shared" si="0"/>
        <v>65</v>
      </c>
    </row>
    <row r="23" spans="2:6" ht="15" thickBot="1" x14ac:dyDescent="0.35">
      <c r="B23" s="67">
        <v>2025</v>
      </c>
      <c r="C23" s="66">
        <v>1293.72</v>
      </c>
      <c r="D23" s="66">
        <v>0</v>
      </c>
      <c r="E23" s="66">
        <v>0</v>
      </c>
      <c r="F23" s="66">
        <f t="shared" si="0"/>
        <v>142</v>
      </c>
    </row>
  </sheetData>
  <mergeCells count="3">
    <mergeCell ref="B3:K12"/>
    <mergeCell ref="C14:E14"/>
    <mergeCell ref="C15:D15"/>
  </mergeCells>
  <hyperlinks>
    <hyperlink ref="G1" location="'Assumptions Summary'!A1" display="Return to Assumptions Summary" xr:uid="{191E9304-3A5E-43FD-AFB0-C6C856DA1065}"/>
  </hyperlink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5189C-EB82-4E0E-A7E9-C04D3EAA7404}">
  <sheetPr>
    <tabColor rgb="FF684571"/>
  </sheetPr>
  <dimension ref="B1:AP23"/>
  <sheetViews>
    <sheetView workbookViewId="0"/>
  </sheetViews>
  <sheetFormatPr defaultColWidth="8.6640625" defaultRowHeight="14.4" x14ac:dyDescent="0.3"/>
  <cols>
    <col min="1" max="1" width="6.88671875" style="8" customWidth="1"/>
    <col min="2" max="2" width="28.5546875" style="8" customWidth="1"/>
    <col min="3" max="3" width="30.6640625" style="8" customWidth="1"/>
    <col min="4" max="4" width="27.44140625" style="8" customWidth="1"/>
    <col min="5" max="5" width="27" style="8" customWidth="1"/>
    <col min="6" max="6" width="27.109375" style="8" customWidth="1"/>
    <col min="7" max="16384" width="8.6640625" style="8"/>
  </cols>
  <sheetData>
    <row r="1" spans="2:42" ht="17.399999999999999" x14ac:dyDescent="0.3">
      <c r="E1" s="27"/>
      <c r="F1" s="27"/>
      <c r="G1" s="27" t="s">
        <v>747</v>
      </c>
      <c r="H1" s="27"/>
      <c r="I1" s="27"/>
    </row>
    <row r="2" spans="2:42" ht="18" thickBot="1" x14ac:dyDescent="0.35">
      <c r="B2" s="45" t="s">
        <v>827</v>
      </c>
      <c r="C2" s="46"/>
      <c r="D2" s="46"/>
      <c r="E2" s="46"/>
    </row>
    <row r="3" spans="2:42" ht="15" customHeight="1" x14ac:dyDescent="0.3">
      <c r="B3" s="141" t="s">
        <v>868</v>
      </c>
      <c r="C3" s="141"/>
      <c r="D3" s="141"/>
      <c r="E3" s="141"/>
      <c r="F3" s="141"/>
      <c r="G3" s="141"/>
      <c r="H3" s="141"/>
      <c r="I3" s="141"/>
      <c r="J3" s="141"/>
      <c r="K3" s="141"/>
    </row>
    <row r="4" spans="2:42" x14ac:dyDescent="0.3">
      <c r="B4" s="141"/>
      <c r="C4" s="141"/>
      <c r="D4" s="141"/>
      <c r="E4" s="141"/>
      <c r="F4" s="141"/>
      <c r="G4" s="141"/>
      <c r="H4" s="141"/>
      <c r="I4" s="141"/>
      <c r="J4" s="141"/>
      <c r="K4" s="141"/>
    </row>
    <row r="5" spans="2:42" x14ac:dyDescent="0.3">
      <c r="B5" s="141"/>
      <c r="C5" s="141"/>
      <c r="D5" s="141"/>
      <c r="E5" s="141"/>
      <c r="F5" s="141"/>
      <c r="G5" s="141"/>
      <c r="H5" s="141"/>
      <c r="I5" s="141"/>
      <c r="J5" s="141"/>
      <c r="K5" s="141"/>
    </row>
    <row r="6" spans="2:42" x14ac:dyDescent="0.3">
      <c r="B6" s="141"/>
      <c r="C6" s="141"/>
      <c r="D6" s="141"/>
      <c r="E6" s="141"/>
      <c r="F6" s="141"/>
      <c r="G6" s="141"/>
      <c r="H6" s="141"/>
      <c r="I6" s="141"/>
      <c r="J6" s="141"/>
      <c r="K6" s="141"/>
    </row>
    <row r="7" spans="2:42" x14ac:dyDescent="0.3">
      <c r="B7" s="141"/>
      <c r="C7" s="141"/>
      <c r="D7" s="141"/>
      <c r="E7" s="141"/>
      <c r="F7" s="141"/>
      <c r="G7" s="141"/>
      <c r="H7" s="141"/>
      <c r="I7" s="141"/>
      <c r="J7" s="141"/>
      <c r="K7" s="141"/>
    </row>
    <row r="8" spans="2:42" x14ac:dyDescent="0.3">
      <c r="B8" s="141"/>
      <c r="C8" s="141"/>
      <c r="D8" s="141"/>
      <c r="E8" s="141"/>
      <c r="F8" s="141"/>
      <c r="G8" s="141"/>
      <c r="H8" s="141"/>
      <c r="I8" s="141"/>
      <c r="J8" s="141"/>
      <c r="K8" s="141"/>
    </row>
    <row r="9" spans="2:42" x14ac:dyDescent="0.3">
      <c r="B9" s="141"/>
      <c r="C9" s="141"/>
      <c r="D9" s="141"/>
      <c r="E9" s="141"/>
      <c r="F9" s="141"/>
      <c r="G9" s="141"/>
      <c r="H9" s="141"/>
      <c r="I9" s="141"/>
      <c r="J9" s="141"/>
      <c r="K9" s="141"/>
    </row>
    <row r="10" spans="2:42" x14ac:dyDescent="0.3">
      <c r="B10" s="141"/>
      <c r="C10" s="141"/>
      <c r="D10" s="141"/>
      <c r="E10" s="141"/>
      <c r="F10" s="141"/>
      <c r="G10" s="141"/>
      <c r="H10" s="141"/>
      <c r="I10" s="141"/>
      <c r="J10" s="141"/>
      <c r="K10" s="141"/>
    </row>
    <row r="11" spans="2:42" x14ac:dyDescent="0.3">
      <c r="B11" s="141"/>
      <c r="C11" s="141"/>
      <c r="D11" s="141"/>
      <c r="E11" s="141"/>
      <c r="F11" s="141"/>
      <c r="G11" s="141"/>
      <c r="H11" s="141"/>
      <c r="I11" s="141"/>
      <c r="J11" s="141"/>
      <c r="K11" s="141"/>
    </row>
    <row r="12" spans="2:42" x14ac:dyDescent="0.3">
      <c r="B12" s="141"/>
      <c r="C12" s="141"/>
      <c r="D12" s="141"/>
      <c r="E12" s="141"/>
      <c r="F12" s="141"/>
      <c r="G12" s="141"/>
      <c r="H12" s="141"/>
      <c r="I12" s="141"/>
      <c r="J12" s="141"/>
      <c r="K12" s="141"/>
    </row>
    <row r="14" spans="2:42" x14ac:dyDescent="0.3">
      <c r="B14" s="62"/>
      <c r="C14" s="144" t="s">
        <v>714</v>
      </c>
      <c r="D14" s="145"/>
      <c r="E14" s="146"/>
      <c r="F14" s="59"/>
    </row>
    <row r="15" spans="2:42" s="49" customFormat="1" x14ac:dyDescent="0.3">
      <c r="B15" s="62"/>
      <c r="C15" s="142" t="s">
        <v>713</v>
      </c>
      <c r="D15" s="143"/>
      <c r="E15" s="63"/>
      <c r="F15" s="64"/>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row>
    <row r="16" spans="2:42" ht="43.2" x14ac:dyDescent="0.3">
      <c r="B16" s="68" t="s">
        <v>623</v>
      </c>
      <c r="C16" s="60" t="s">
        <v>696</v>
      </c>
      <c r="D16" s="60" t="s">
        <v>697</v>
      </c>
      <c r="E16" s="60" t="s">
        <v>711</v>
      </c>
      <c r="F16" s="61" t="s">
        <v>712</v>
      </c>
    </row>
    <row r="17" spans="2:6" ht="16.2" thickBot="1" x14ac:dyDescent="0.4">
      <c r="B17" s="69" t="s">
        <v>624</v>
      </c>
      <c r="C17" s="63" t="s">
        <v>625</v>
      </c>
      <c r="D17" s="63" t="s">
        <v>626</v>
      </c>
      <c r="E17" s="63" t="s">
        <v>693</v>
      </c>
      <c r="F17" s="64" t="s">
        <v>823</v>
      </c>
    </row>
    <row r="18" spans="2:6" ht="15" thickBot="1" x14ac:dyDescent="0.35">
      <c r="B18" s="67">
        <v>2020</v>
      </c>
      <c r="C18" s="66">
        <v>2678.3</v>
      </c>
      <c r="D18" s="66">
        <v>0</v>
      </c>
      <c r="E18" s="66">
        <v>0</v>
      </c>
      <c r="F18" s="66" t="s">
        <v>627</v>
      </c>
    </row>
    <row r="19" spans="2:6" ht="15" thickBot="1" x14ac:dyDescent="0.35">
      <c r="B19" s="67">
        <v>2021</v>
      </c>
      <c r="C19" s="66">
        <v>3015.3</v>
      </c>
      <c r="D19" s="66">
        <v>0</v>
      </c>
      <c r="E19" s="66">
        <v>250</v>
      </c>
      <c r="F19" s="66">
        <f>SUM(C19:E19)-SUM(C18:E18)</f>
        <v>587</v>
      </c>
    </row>
    <row r="20" spans="2:6" ht="15" thickBot="1" x14ac:dyDescent="0.35">
      <c r="B20" s="67">
        <v>2022</v>
      </c>
      <c r="C20" s="66">
        <v>3360.2999999999997</v>
      </c>
      <c r="D20" s="66">
        <v>0</v>
      </c>
      <c r="E20" s="66">
        <v>250</v>
      </c>
      <c r="F20" s="66">
        <f t="shared" ref="F20:F23" si="0">SUM(C20:E20)-SUM(C19:E19)</f>
        <v>344.99999999999955</v>
      </c>
    </row>
    <row r="21" spans="2:6" ht="15" thickBot="1" x14ac:dyDescent="0.35">
      <c r="B21" s="67">
        <v>2023</v>
      </c>
      <c r="C21" s="66">
        <v>3642.2999999999997</v>
      </c>
      <c r="D21" s="66">
        <v>0</v>
      </c>
      <c r="E21" s="66">
        <v>250</v>
      </c>
      <c r="F21" s="66">
        <f t="shared" si="0"/>
        <v>282</v>
      </c>
    </row>
    <row r="22" spans="2:6" ht="15" thickBot="1" x14ac:dyDescent="0.35">
      <c r="B22" s="67">
        <v>2024</v>
      </c>
      <c r="C22" s="66">
        <v>3962.2999999999997</v>
      </c>
      <c r="D22" s="66">
        <v>0</v>
      </c>
      <c r="E22" s="66">
        <v>250</v>
      </c>
      <c r="F22" s="66">
        <f t="shared" si="0"/>
        <v>319.99999999999955</v>
      </c>
    </row>
    <row r="23" spans="2:6" ht="15" thickBot="1" x14ac:dyDescent="0.35">
      <c r="B23" s="67">
        <v>2025</v>
      </c>
      <c r="C23" s="66">
        <v>4212.2999999999993</v>
      </c>
      <c r="D23" s="66">
        <v>0</v>
      </c>
      <c r="E23" s="66">
        <v>250</v>
      </c>
      <c r="F23" s="66">
        <f t="shared" si="0"/>
        <v>250</v>
      </c>
    </row>
  </sheetData>
  <mergeCells count="3">
    <mergeCell ref="B3:K12"/>
    <mergeCell ref="C14:E14"/>
    <mergeCell ref="C15:D15"/>
  </mergeCells>
  <hyperlinks>
    <hyperlink ref="G1" location="'Assumptions Summary'!A1" display="Return to Assumptions Summary" xr:uid="{4EE29441-FCA9-4F7A-9263-4BFF966D6A6A}"/>
  </hyperlink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EB362A07F942D842AA4BEC6AD0408F09" ma:contentTypeVersion="3" ma:contentTypeDescription="Create a new document." ma:contentTypeScope="" ma:versionID="ae649e498030c5353e65682624573939">
  <xsd:schema xmlns:xsd="http://www.w3.org/2001/XMLSchema" xmlns:xs="http://www.w3.org/2001/XMLSchema" xmlns:p="http://schemas.microsoft.com/office/2006/metadata/properties" xmlns:ns2="af428d80-3882-4973-ab5f-e9b3cff85303" xmlns:ns3="3c194807-ed71-4349-902d-1632284b062d" targetNamespace="http://schemas.microsoft.com/office/2006/metadata/properties" ma:root="true" ma:fieldsID="88d47a64e011ed4dded390b2e611052c" ns2:_="" ns3:_="">
    <xsd:import namespace="af428d80-3882-4973-ab5f-e9b3cff85303"/>
    <xsd:import namespace="3c194807-ed71-4349-902d-1632284b062d"/>
    <xsd:element name="properties">
      <xsd:complexType>
        <xsd:sequence>
          <xsd:element name="documentManagement">
            <xsd:complexType>
              <xsd:all>
                <xsd:element ref="ns2:_dlc_DocId" minOccurs="0"/>
                <xsd:element ref="ns2:_dlc_DocIdUrl" minOccurs="0"/>
                <xsd:element ref="ns2:_dlc_DocIdPersistId" minOccurs="0"/>
                <xsd:element ref="ns3:Confidential_x0020_Classification" minOccurs="0"/>
                <xsd:element ref="ns3:Data_x0020_Retention_x0020_Classification" minOccurs="0"/>
                <xsd:element ref="ns3:Workspaces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428d80-3882-4973-ab5f-e9b3cff853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c194807-ed71-4349-902d-1632284b062d" elementFormDefault="qualified">
    <xsd:import namespace="http://schemas.microsoft.com/office/2006/documentManagement/types"/>
    <xsd:import namespace="http://schemas.microsoft.com/office/infopath/2007/PartnerControls"/>
    <xsd:element name="Confidential_x0020_Classification" ma:index="11" nillable="true" ma:displayName="Information Classification" ma:description="Information Classification (per Information Resource Master Policy 01-04-00)" ma:format="Dropdown" ma:internalName="Confidential_x0020_Classification">
      <xsd:simpleType>
        <xsd:restriction base="dms:Choice">
          <xsd:enumeration value="Public"/>
          <xsd:enumeration value="Internal Use"/>
          <xsd:enumeration value="Confidential"/>
          <xsd:enumeration value="Confidential –Restricted Distribution"/>
        </xsd:restriction>
      </xsd:simpleType>
    </xsd:element>
    <xsd:element name="Data_x0020_Retention_x0020_Classification" ma:index="12" nillable="true" ma:displayName="Data Retention Classification" ma:description="Data Retention Classification (per Information Resource Master Policy 01-07-00)" ma:format="Dropdown" ma:internalName="Data_x0020_Retention_x0020_Classification">
      <xsd:simpleType>
        <xsd:restriction base="dms:Choice">
          <xsd:enumeration value="Official Record"/>
          <xsd:enumeration value="Non-Record"/>
        </xsd:restriction>
      </xsd:simpleType>
    </xsd:element>
    <xsd:element name="Workspaces_ID" ma:index="13" nillable="true" ma:displayName="Workspaces_ID" ma:internalName="Workspaces_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af428d80-3882-4973-ab5f-e9b3cff85303">HZQXMC4YCWRY-1320671920-730</_dlc_DocId>
    <_dlc_DocIdUrl xmlns="af428d80-3882-4973-ab5f-e9b3cff85303">
      <Url>http://sharepoint/depts/HE-TDP/DPD/HECO/_layouts/15/DocIdRedir.aspx?ID=HZQXMC4YCWRY-1320671920-730</Url>
      <Description>HZQXMC4YCWRY-1320671920-730</Description>
    </_dlc_DocIdUrl>
    <Data_x0020_Retention_x0020_Classification xmlns="3c194807-ed71-4349-902d-1632284b062d" xsi:nil="true"/>
    <Workspaces_ID xmlns="3c194807-ed71-4349-902d-1632284b062d" xsi:nil="true"/>
    <Confidential_x0020_Classification xmlns="3c194807-ed71-4349-902d-1632284b062d" xsi:nil="true"/>
  </documentManagement>
</p:properties>
</file>

<file path=customXml/itemProps1.xml><?xml version="1.0" encoding="utf-8"?>
<ds:datastoreItem xmlns:ds="http://schemas.openxmlformats.org/officeDocument/2006/customXml" ds:itemID="{BD9E0E02-1FBE-43FF-BEF5-A74874BF5C02}">
  <ds:schemaRefs>
    <ds:schemaRef ds:uri="http://schemas.microsoft.com/sharepoint/v3/contenttype/forms"/>
  </ds:schemaRefs>
</ds:datastoreItem>
</file>

<file path=customXml/itemProps2.xml><?xml version="1.0" encoding="utf-8"?>
<ds:datastoreItem xmlns:ds="http://schemas.openxmlformats.org/officeDocument/2006/customXml" ds:itemID="{0774247E-260A-41B9-92F9-1EB17E08BD0D}">
  <ds:schemaRefs>
    <ds:schemaRef ds:uri="http://schemas.microsoft.com/sharepoint/events"/>
  </ds:schemaRefs>
</ds:datastoreItem>
</file>

<file path=customXml/itemProps3.xml><?xml version="1.0" encoding="utf-8"?>
<ds:datastoreItem xmlns:ds="http://schemas.openxmlformats.org/officeDocument/2006/customXml" ds:itemID="{17C44061-F9FE-4309-82C0-597D22ACD0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428d80-3882-4973-ab5f-e9b3cff85303"/>
    <ds:schemaRef ds:uri="3c194807-ed71-4349-902d-1632284b06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85369DC-37A6-46C7-94AE-46C07ABF9C80}">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3c194807-ed71-4349-902d-1632284b062d"/>
    <ds:schemaRef ds:uri="af428d80-3882-4973-ab5f-e9b3cff8530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Assumptions Summary</vt:lpstr>
      <vt:lpstr>Glossary</vt:lpstr>
      <vt:lpstr>References</vt:lpstr>
      <vt:lpstr>Scenarios</vt:lpstr>
      <vt:lpstr>Oahu DER Growth</vt:lpstr>
      <vt:lpstr>Hawaii Island DER Growth</vt:lpstr>
      <vt:lpstr>Maui Island DER Growth</vt:lpstr>
      <vt:lpstr>Lanai DER Growth</vt:lpstr>
      <vt:lpstr>Molokai DER Growth</vt:lpstr>
      <vt:lpstr>Oahu Circuit DER Growth</vt:lpstr>
      <vt:lpstr>Hawaii Island Circuit DER Growt</vt:lpstr>
      <vt:lpstr>Maui Circuit DER Growth</vt:lpstr>
      <vt:lpstr>Lanai Circuit DER Growth</vt:lpstr>
      <vt:lpstr>Molokai Circuit DER Growth</vt:lpstr>
      <vt:lpstr>Summary HC Results</vt:lpstr>
      <vt:lpstr>Oahu HC Results</vt:lpstr>
      <vt:lpstr>Hawaii Island HC Results</vt:lpstr>
      <vt:lpstr>Maui Island HC Results</vt:lpstr>
      <vt:lpstr>Lanai HC Results</vt:lpstr>
      <vt:lpstr>Molokai HC Results</vt:lpstr>
      <vt:lpstr>Oahu Total DER</vt:lpstr>
      <vt:lpstr>Hawaii Island Total DER</vt:lpstr>
      <vt:lpstr>Maui Total DER</vt:lpstr>
      <vt:lpstr>Lanai Total DER</vt:lpstr>
      <vt:lpstr>Molokai Total DER</vt:lpstr>
      <vt:lpstr>Summary GNA</vt:lpstr>
      <vt:lpstr>Oahu GNA</vt:lpstr>
      <vt:lpstr>Hawaii Island GNA</vt:lpstr>
      <vt:lpstr>Maui GNA</vt:lpstr>
      <vt:lpstr>Lanai GNA</vt:lpstr>
      <vt:lpstr>Molokai GNA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2021-11-03T19:49:05Z</dcterms:created>
  <dcterms:modified xsi:type="dcterms:W3CDTF">2021-11-04T01:28:55Z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0x010100EB362A07F942D842AA4BEC6AD0408F09</vt:lpwstr>
  </property>
  <property fmtid="{D5CDD505-2E9C-101B-9397-08002B2CF9AE}" pid="3" name="_dlc_DocIdItemGuid">
    <vt:lpwstr>1a9995c9-8ad8-49ba-bd77-d23828d9b3c3</vt:lpwstr>
  </property>
</Properties>
</file>